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1 - Planejamento e Controle\01_Projetos\03_Projetos 2022\PLATAFORMA DE LUTAS\RC\CIVIL  ELÉTRICA\"/>
    </mc:Choice>
  </mc:AlternateContent>
  <xr:revisionPtr revIDLastSave="0" documentId="13_ncr:1_{3ED7B74B-198E-4638-BEBC-B7FAF9E3F4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JE DE LUTAS" sheetId="16" r:id="rId1"/>
  </sheets>
  <definedNames>
    <definedName name="_xlnm._FilterDatabase" localSheetId="0" hidden="1">'LAJE DE LUTAS'!$B$6:$J$135</definedName>
    <definedName name="_xlnm.Print_Area" localSheetId="0">'LAJE DE LUTAS'!$B$1:$J$135</definedName>
    <definedName name="_xlnm.Print_Titles" localSheetId="0">'LAJE DE LUTAS'!$1:$8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6" l="1"/>
  <c r="J23" i="16" s="1"/>
  <c r="I24" i="16"/>
  <c r="J24" i="16" s="1"/>
  <c r="I30" i="16"/>
  <c r="J30" i="16" s="1"/>
  <c r="I22" i="16"/>
  <c r="J22" i="16" s="1"/>
  <c r="E131" i="16"/>
  <c r="E129" i="16"/>
  <c r="E120" i="16"/>
  <c r="E118" i="16"/>
  <c r="E116" i="16"/>
  <c r="E115" i="16"/>
  <c r="E45" i="16"/>
  <c r="E44" i="16"/>
  <c r="E43" i="16"/>
  <c r="E42" i="16"/>
  <c r="E37" i="16"/>
  <c r="E36" i="16"/>
  <c r="E35" i="16"/>
  <c r="E32" i="16"/>
  <c r="E33" i="16" s="1"/>
  <c r="E28" i="16"/>
  <c r="E27" i="16"/>
  <c r="E18" i="16"/>
  <c r="E17" i="16"/>
  <c r="E117" i="16" l="1"/>
  <c r="E34" i="16"/>
  <c r="I39" i="16"/>
  <c r="J39" i="16" s="1"/>
  <c r="I103" i="16"/>
  <c r="J103" i="16" s="1"/>
  <c r="I129" i="16"/>
  <c r="I128" i="16"/>
  <c r="J128" i="16" s="1"/>
  <c r="I119" i="16"/>
  <c r="J119" i="16" s="1"/>
  <c r="I111" i="16"/>
  <c r="J111" i="16" s="1"/>
  <c r="I110" i="16"/>
  <c r="J110" i="16" s="1"/>
  <c r="I109" i="16"/>
  <c r="J109" i="16" s="1"/>
  <c r="I108" i="16"/>
  <c r="J108" i="16" s="1"/>
  <c r="I107" i="16"/>
  <c r="J107" i="16" s="1"/>
  <c r="I106" i="16"/>
  <c r="J106" i="16" s="1"/>
  <c r="I120" i="16"/>
  <c r="I38" i="16"/>
  <c r="J38" i="16" s="1"/>
  <c r="I94" i="16"/>
  <c r="J94" i="16" s="1"/>
  <c r="I93" i="16"/>
  <c r="J93" i="16" s="1"/>
  <c r="I92" i="16"/>
  <c r="J92" i="16" s="1"/>
  <c r="I91" i="16"/>
  <c r="J91" i="16" s="1"/>
  <c r="I90" i="16"/>
  <c r="J90" i="16" s="1"/>
  <c r="I89" i="16"/>
  <c r="J89" i="16" s="1"/>
  <c r="I88" i="16"/>
  <c r="J88" i="16" s="1"/>
  <c r="I86" i="16"/>
  <c r="J86" i="16" s="1"/>
  <c r="I85" i="16"/>
  <c r="J85" i="16" s="1"/>
  <c r="I84" i="16"/>
  <c r="J84" i="16" s="1"/>
  <c r="I83" i="16"/>
  <c r="J83" i="16" s="1"/>
  <c r="I82" i="16"/>
  <c r="J82" i="16" s="1"/>
  <c r="I81" i="16"/>
  <c r="J81" i="16" s="1"/>
  <c r="I80" i="16"/>
  <c r="J80" i="16" s="1"/>
  <c r="I79" i="16"/>
  <c r="J79" i="16" s="1"/>
  <c r="I78" i="16"/>
  <c r="J78" i="16" s="1"/>
  <c r="I77" i="16"/>
  <c r="J77" i="16" s="1"/>
  <c r="I76" i="16"/>
  <c r="J76" i="16" s="1"/>
  <c r="I75" i="16"/>
  <c r="J75" i="16" s="1"/>
  <c r="I74" i="16"/>
  <c r="J74" i="16" s="1"/>
  <c r="I73" i="16"/>
  <c r="J73" i="16" s="1"/>
  <c r="I72" i="16"/>
  <c r="J72" i="16" s="1"/>
  <c r="I70" i="16"/>
  <c r="J70" i="16" s="1"/>
  <c r="I69" i="16"/>
  <c r="J69" i="16" s="1"/>
  <c r="I68" i="16"/>
  <c r="J68" i="16" s="1"/>
  <c r="I67" i="16"/>
  <c r="J67" i="16" s="1"/>
  <c r="I66" i="16"/>
  <c r="J66" i="16" s="1"/>
  <c r="I65" i="16"/>
  <c r="J65" i="16" s="1"/>
  <c r="I64" i="16"/>
  <c r="J64" i="16" s="1"/>
  <c r="I63" i="16"/>
  <c r="J63" i="16" s="1"/>
  <c r="I62" i="16"/>
  <c r="J62" i="16" s="1"/>
  <c r="I61" i="16"/>
  <c r="J61" i="16" s="1"/>
  <c r="I60" i="16"/>
  <c r="J60" i="16" s="1"/>
  <c r="I59" i="16"/>
  <c r="J59" i="16" s="1"/>
  <c r="I58" i="16"/>
  <c r="J58" i="16" s="1"/>
  <c r="I57" i="16"/>
  <c r="J57" i="16" s="1"/>
  <c r="I56" i="16"/>
  <c r="J56" i="16" s="1"/>
  <c r="I55" i="16"/>
  <c r="J55" i="16" s="1"/>
  <c r="I102" i="16"/>
  <c r="J102" i="16" s="1"/>
  <c r="I101" i="16"/>
  <c r="J101" i="16" s="1"/>
  <c r="I118" i="16"/>
  <c r="I51" i="16"/>
  <c r="J51" i="16" s="1"/>
  <c r="I50" i="16"/>
  <c r="J50" i="16" s="1"/>
  <c r="I49" i="16"/>
  <c r="J49" i="16" s="1"/>
  <c r="I48" i="16"/>
  <c r="J48" i="16" s="1"/>
  <c r="I52" i="16"/>
  <c r="J52" i="16" s="1"/>
  <c r="I13" i="16"/>
  <c r="J13" i="16" s="1"/>
  <c r="I12" i="16"/>
  <c r="J12" i="16" s="1"/>
  <c r="I36" i="16"/>
  <c r="I19" i="16"/>
  <c r="J19" i="16" s="1"/>
  <c r="I37" i="16"/>
  <c r="J129" i="16" l="1"/>
  <c r="J105" i="16"/>
  <c r="J120" i="16"/>
  <c r="J118" i="16"/>
  <c r="J36" i="16"/>
  <c r="J37" i="16"/>
  <c r="I43" i="16"/>
  <c r="J43" i="16" s="1"/>
  <c r="I100" i="16" l="1"/>
  <c r="J100" i="16" s="1"/>
  <c r="I117" i="16"/>
  <c r="J117" i="16" s="1"/>
  <c r="I104" i="16"/>
  <c r="J104" i="16" s="1"/>
  <c r="I125" i="16"/>
  <c r="J125" i="16" s="1"/>
  <c r="I32" i="16"/>
  <c r="J32" i="16" s="1"/>
  <c r="I17" i="16"/>
  <c r="J17" i="16" s="1"/>
  <c r="I35" i="16"/>
  <c r="J35" i="16" s="1"/>
  <c r="I33" i="16"/>
  <c r="I34" i="16"/>
  <c r="I98" i="16"/>
  <c r="J98" i="16" s="1"/>
  <c r="I97" i="16"/>
  <c r="J97" i="16" s="1"/>
  <c r="I99" i="16"/>
  <c r="J99" i="16" s="1"/>
  <c r="J33" i="16" l="1"/>
  <c r="J34" i="16"/>
  <c r="I44" i="16"/>
  <c r="J44" i="16" s="1"/>
  <c r="J31" i="16" l="1"/>
  <c r="I116" i="16"/>
  <c r="J116" i="16" s="1"/>
  <c r="I45" i="16"/>
  <c r="J45" i="16" s="1"/>
  <c r="I42" i="16" l="1"/>
  <c r="J42" i="16" s="1"/>
  <c r="I41" i="16" l="1"/>
  <c r="J41" i="16" s="1"/>
  <c r="J40" i="16" s="1"/>
  <c r="I29" i="16"/>
  <c r="J29" i="16" s="1"/>
  <c r="I28" i="16"/>
  <c r="J28" i="16" s="1"/>
  <c r="I131" i="16"/>
  <c r="J131" i="16" s="1"/>
  <c r="I115" i="16"/>
  <c r="J115" i="16" s="1"/>
  <c r="J114" i="16" s="1"/>
  <c r="I132" i="16"/>
  <c r="J132" i="16" s="1"/>
  <c r="I14" i="16"/>
  <c r="J14" i="16" s="1"/>
  <c r="I133" i="16"/>
  <c r="J133" i="16" s="1"/>
  <c r="I10" i="16"/>
  <c r="J10" i="16" s="1"/>
  <c r="I11" i="16"/>
  <c r="J11" i="16" s="1"/>
  <c r="I123" i="16"/>
  <c r="J123" i="16" s="1"/>
  <c r="I113" i="16"/>
  <c r="J113" i="16" s="1"/>
  <c r="J112" i="16" s="1"/>
  <c r="I20" i="16"/>
  <c r="J20" i="16" s="1"/>
  <c r="I122" i="16"/>
  <c r="J122" i="16" s="1"/>
  <c r="I127" i="16"/>
  <c r="J127" i="16" s="1"/>
  <c r="J126" i="16" s="1"/>
  <c r="I124" i="16"/>
  <c r="J124" i="16" s="1"/>
  <c r="I96" i="16"/>
  <c r="J96" i="16" s="1"/>
  <c r="J53" i="16" s="1"/>
  <c r="I27" i="16"/>
  <c r="J27" i="16" s="1"/>
  <c r="I21" i="16"/>
  <c r="J21" i="16" s="1"/>
  <c r="I25" i="16"/>
  <c r="J25" i="16" s="1"/>
  <c r="I47" i="16"/>
  <c r="J47" i="16" s="1"/>
  <c r="J46" i="16" s="1"/>
  <c r="I18" i="16"/>
  <c r="J18" i="16" s="1"/>
  <c r="J26" i="16" l="1"/>
  <c r="J15" i="16"/>
  <c r="J9" i="16"/>
  <c r="J121" i="16"/>
  <c r="J130" i="16"/>
  <c r="J135" i="16" l="1"/>
</calcChain>
</file>

<file path=xl/sharedStrings.xml><?xml version="1.0" encoding="utf-8"?>
<sst xmlns="http://schemas.openxmlformats.org/spreadsheetml/2006/main" count="366" uniqueCount="267">
  <si>
    <t xml:space="preserve">CLIENTE: </t>
  </si>
  <si>
    <t>DATA:</t>
  </si>
  <si>
    <t>OBRA:</t>
  </si>
  <si>
    <t>REVISÃO:</t>
  </si>
  <si>
    <t>00</t>
  </si>
  <si>
    <t>LOCAL:</t>
  </si>
  <si>
    <t>ASSUNTO:</t>
  </si>
  <si>
    <t>ITEM</t>
  </si>
  <si>
    <t>DESCRIÇÃO</t>
  </si>
  <si>
    <t>UNID</t>
  </si>
  <si>
    <t>PREÇO</t>
  </si>
  <si>
    <t>PREÇO UNITÁRIO</t>
  </si>
  <si>
    <t>TOTAL</t>
  </si>
  <si>
    <t>MATERIAL</t>
  </si>
  <si>
    <t>MDO</t>
  </si>
  <si>
    <t xml:space="preserve">DOCUMENTAÇÃO </t>
  </si>
  <si>
    <t>1.1</t>
  </si>
  <si>
    <t>ART</t>
  </si>
  <si>
    <t>VB</t>
  </si>
  <si>
    <t>1.2</t>
  </si>
  <si>
    <t xml:space="preserve"> PTS, APR, PPRA, PCMSO, ASOS</t>
  </si>
  <si>
    <t>1.3</t>
  </si>
  <si>
    <t>SEGURO DE RISCO DE ENGENHARIA E RESPONSABILIDADE CIVIL</t>
  </si>
  <si>
    <t>SERVIÇOS PRELIMINARES</t>
  </si>
  <si>
    <t>2.1</t>
  </si>
  <si>
    <t>DEMOLIÇÃO</t>
  </si>
  <si>
    <t>2.1.1</t>
  </si>
  <si>
    <t>2.1.2</t>
  </si>
  <si>
    <t>2.1.3</t>
  </si>
  <si>
    <t>2.1.4</t>
  </si>
  <si>
    <t>2.1.5</t>
  </si>
  <si>
    <t>2.1.6</t>
  </si>
  <si>
    <t>M²</t>
  </si>
  <si>
    <t>3.2</t>
  </si>
  <si>
    <t>3.3</t>
  </si>
  <si>
    <t>UN</t>
  </si>
  <si>
    <t>5.1</t>
  </si>
  <si>
    <t>PINTURA</t>
  </si>
  <si>
    <t>FORRO</t>
  </si>
  <si>
    <t>ML</t>
  </si>
  <si>
    <t>UNI</t>
  </si>
  <si>
    <t>AR CONDICIONADO</t>
  </si>
  <si>
    <t>12.1</t>
  </si>
  <si>
    <t>HIDRÁULICA</t>
  </si>
  <si>
    <t>VÁLVULA PIA</t>
  </si>
  <si>
    <t>MOBILIÁRIO</t>
  </si>
  <si>
    <t>LIMPEZA</t>
  </si>
  <si>
    <t>LIMPEZA GERAL E FINAL</t>
  </si>
  <si>
    <t>LIMPEZA PERMANENTE DE OBRA</t>
  </si>
  <si>
    <t>MÊS</t>
  </si>
  <si>
    <t xml:space="preserve">PROTEÇÕES </t>
  </si>
  <si>
    <t>TOTAL CIVIL</t>
  </si>
  <si>
    <t>CLUBE PAINEIRAS DO MORUMBY</t>
  </si>
  <si>
    <t>6.1</t>
  </si>
  <si>
    <t xml:space="preserve">M² </t>
  </si>
  <si>
    <t>PISOS E REVESTIMENTOS</t>
  </si>
  <si>
    <t>CAÇAMBA PARA DESCARTE DE ENTULHO E TRANSPORTE PELO CLUBE</t>
  </si>
  <si>
    <t>3.1</t>
  </si>
  <si>
    <t>3.4</t>
  </si>
  <si>
    <t>4.1</t>
  </si>
  <si>
    <t>4.2</t>
  </si>
  <si>
    <t>4.3</t>
  </si>
  <si>
    <t>7.1</t>
  </si>
  <si>
    <t>8.1</t>
  </si>
  <si>
    <t>9.1</t>
  </si>
  <si>
    <t>10.2</t>
  </si>
  <si>
    <t>12.2</t>
  </si>
  <si>
    <t>4.4</t>
  </si>
  <si>
    <t>TORNEIRA DE AUTOMÁTICA DOCOL</t>
  </si>
  <si>
    <t>7.2</t>
  </si>
  <si>
    <t>DEMOLIÇÃO DE ALVENARIA</t>
  </si>
  <si>
    <t>PAREDES</t>
  </si>
  <si>
    <t>EMBOÇO</t>
  </si>
  <si>
    <t>REBOCO</t>
  </si>
  <si>
    <t>7.3</t>
  </si>
  <si>
    <t>7.4</t>
  </si>
  <si>
    <t>4.5</t>
  </si>
  <si>
    <t>4.6</t>
  </si>
  <si>
    <t>4.7</t>
  </si>
  <si>
    <t>4.8</t>
  </si>
  <si>
    <t>5.2</t>
  </si>
  <si>
    <t>5.3</t>
  </si>
  <si>
    <t>8.2</t>
  </si>
  <si>
    <t xml:space="preserve">DEMOLIÇÃO DO PISO EXISTENTE </t>
  </si>
  <si>
    <t>5.5</t>
  </si>
  <si>
    <t>12.3</t>
  </si>
  <si>
    <t>6.2</t>
  </si>
  <si>
    <t>20/09/2022</t>
  </si>
  <si>
    <t>NOVA LAJE DE LUTAS</t>
  </si>
  <si>
    <t>CONSTRUÇÃO DA NOVA LAJE DE LUTAS</t>
  </si>
  <si>
    <t>RETIRADA DE INFRAESTRUTURA EXISTENTE</t>
  </si>
  <si>
    <t>REMOÇÃO DE PORTAS COM DESCARTE</t>
  </si>
  <si>
    <t>m²</t>
  </si>
  <si>
    <t>ALVENARIA EM BLOCO DE CONCRETO - 14CM - PAREDE EXTERNA DA LAJE</t>
  </si>
  <si>
    <t>DRY WALL - CHAPA STD - DUAS FACES  - COM LÃ DE ROCHA</t>
  </si>
  <si>
    <t>TÉCNICO DE SEGURANÇA - PERÍODO INTEGRAL</t>
  </si>
  <si>
    <t>ENGENHEIRO - PERÍODO INTEGRAL</t>
  </si>
  <si>
    <t>1.4</t>
  </si>
  <si>
    <t>1.5</t>
  </si>
  <si>
    <t>DRY WALL - CHAPA RU - UMA FACE</t>
  </si>
  <si>
    <t>m³</t>
  </si>
  <si>
    <t>TELA Q92 (incluso adicional 10% de perda) - CONFORME PROJETO DE ESTRUTURA</t>
  </si>
  <si>
    <t>ARMAÇÃO NEGATIVA - 50A - LAJE STEEL DECK - CONFORME PROJETO DE ESTRUTURA</t>
  </si>
  <si>
    <t>kg</t>
  </si>
  <si>
    <t xml:space="preserve">REGULARIZAÇÃO DE PISO </t>
  </si>
  <si>
    <t>TELHA METÁLICA TP40 TRAPEIZODAL PRÉ PINTADA BRANCA - H= 3M - PREVER CORTE E ACABAMENTO</t>
  </si>
  <si>
    <t>TELHA METÁLICA TP40 TRAPEIZODAL PRÉ PINTADA BRANCA - H= 4M - PREVER CORTE E ACABAMENTO</t>
  </si>
  <si>
    <t>REVESTIMENTO TIJOLO BRICK - COLEÇÃO LONDRES FUMÊ</t>
  </si>
  <si>
    <t>PINTURA REVESTIMENTO - ACABAMENTO CONCRETO</t>
  </si>
  <si>
    <t>APLICAÇÃO DE RESINA EM CONCRETO</t>
  </si>
  <si>
    <t>ESTRUTURA METÁLICA EM TELA - CONFORME DETALHE</t>
  </si>
  <si>
    <t>TINTA ACRÍLICA FOSCA - CROMIO - B161 - SUVINIL - COM MASSA CORRIDA</t>
  </si>
  <si>
    <t>PAINEL ACÚSTICO REF.: OWA - NEXACÚSTICO - PAINEL LISO - COR VERSALHES IG - 5CM DE ESPESSURA - 1,20 x 0,85m</t>
  </si>
  <si>
    <t>PAINEL ACÚSTICO REF.: OWA - NEXACÚSTICO - PAINEL LISO - COR VERSALHES IG - 5CM DE ESPESSURA - 1,80 x 1,25m</t>
  </si>
  <si>
    <t>PAINEL ACÚSTICO REF.: OWA - NEXACÚSTICO - PAINEL LISO - COR VERSALHES IG - 5CM DE ESPESSURA - 1,55 x 1,10m</t>
  </si>
  <si>
    <t>PAINEL ACÚSTICO REF.: OWA - NEXACÚSTICO - PAINEL LISO - COR VERSALHES IG - 5CM DE ESPESSURA - 1,80 x 0,85m</t>
  </si>
  <si>
    <t>PAINEL ACÚSTICO REF.: OWA - NEXACÚSTICO - PAINEL LISO - COR VERSALHES IG - 5CM DE ESPESSURA - 2,5 x 0,90m</t>
  </si>
  <si>
    <t>5.4</t>
  </si>
  <si>
    <t>TINTA ACRÍLICA FOSCA - PRETO -  SUVINIL - EM TETO - INCLUSO NERVURAS</t>
  </si>
  <si>
    <t>6.3</t>
  </si>
  <si>
    <t>6.4</t>
  </si>
  <si>
    <t>6.5</t>
  </si>
  <si>
    <t>6.6</t>
  </si>
  <si>
    <t>L.01 - SPOT LED DE EMBUTIR - D13CM - ACABAMENTO EM PINTURA ELETROSTÁTICA NA COR PRETA - 4000K - 7W</t>
  </si>
  <si>
    <t>L.02 - LUMINÁRIA LINEAR SOBREPOR PERFIL LED - COM COMPRIMENTO DE 1M - ACABAMENTO NA COR PRETA - 4.000K - 22W</t>
  </si>
  <si>
    <t>L.03 - LUMINÁRIA LINEAR SOBREPOR PERFIL LED - COM COMPRIMENTO DE 2M - ACABAMENTO NA COR PRETA - 4.000K - 22W</t>
  </si>
  <si>
    <t>L.04 - SPOT DE SOBREPOR TUBO CILÍNDRICO PAR20 Ø10,4CM ABS PRETO - 20W - 3.000K</t>
  </si>
  <si>
    <t>L06. PLAFON DE SOBREPOR REDONDA D-30CM - ACABAMENTO NA COR PRETA - 24W - 4.000k</t>
  </si>
  <si>
    <t>L05. PLAFON DE SOBREPOR REDONDA D-15CM - ACABAMENTO NA COR PRETA - 18W - 4.000k</t>
  </si>
  <si>
    <t>L07. PLAFON DE SOBREPOR REDONDA D-50CM - ACABAMENTO NA COR PRETA - 36W - 4.000k</t>
  </si>
  <si>
    <t>LUMINÁRIA REMANEJADA DA SALA DE BOX -  PLAFON DE SOBREPOR -50CM</t>
  </si>
  <si>
    <t>DRY WALL - CHAPA STD - UMA FACE  (INCLUSO FECHAMENTO ABAIXO DA PLATAFORMA)</t>
  </si>
  <si>
    <t xml:space="preserve">ELÉTRICA E LUMINÁRIAS </t>
  </si>
  <si>
    <t>ILUMINAÇÃO E TOMADAS</t>
  </si>
  <si>
    <t>TOMADA PADRÃO ABNT - NBR 14136 - 127V 2P+T - 10A/250V INSTALADO EM CAIXA 4"X2"</t>
  </si>
  <si>
    <t>2 TOMADAS PADRÃO ABNT - NBR 14136 - 127V 2P+T - 10A/250V INSTALADO EM CAIXA 4"X4"</t>
  </si>
  <si>
    <t>2 TOMADAS PADRÃO ABNT - NBR 14136 - 220V 2P+T - 10A/250V INSTALADO EM CAIXA 4"X4"</t>
  </si>
  <si>
    <t>ELETROCALHA COM TAMPA 150X50MM</t>
  </si>
  <si>
    <t>"T" PARA ELETROCALHA 150X50 MM</t>
  </si>
  <si>
    <t>PERFILADO 38X38MM</t>
  </si>
  <si>
    <t>ELETRODUTO GALVANIZADO Ø 3/4"</t>
  </si>
  <si>
    <t>ELETRODUTO PVC RIGIDO Ø 3/4"</t>
  </si>
  <si>
    <t>CONDULETE TIPO "X" Ø 3/4"</t>
  </si>
  <si>
    <t>CABOS DE BAIXA TENSÃO 2,5MM² CLASSE DE TENSÃO 450/750V, 70°C - PRETO FASE</t>
  </si>
  <si>
    <t>CABOS DE BAIXA TENSÃO 2,5MM² CLASSE DE TENSÃO 450/750V, 70°C - NEUTRO AZUL</t>
  </si>
  <si>
    <t>CABOS DE BAIXA TENSÃO 2,5MM² CLASSE DE TENSÃO 450/750V, 70°C - VERDE TERRA</t>
  </si>
  <si>
    <t>CABOS DE BAIXA TENSÃO 2,5MM² CLASSE DE TENSÃO 450/750V, 70°C - AMARELO RETORNO</t>
  </si>
  <si>
    <t>CABOS DE BAIXA TENSÃO 4,0MM² CLASSE DE TENSÃO 450/750V, 70°C - FASES PRETO</t>
  </si>
  <si>
    <t>CABOS DE BAIXA TENSÃO 4,0MM² CLASSE DE TENSÃO 450/750V, 70°C - NEUTRO AZUL</t>
  </si>
  <si>
    <t>CABOS DE BAIXA TENSÃO 4,0MM² CLASSE DE TENSÃO 450/750V, 70°C - TERRA VERDE</t>
  </si>
  <si>
    <t>PÇ</t>
  </si>
  <si>
    <t>M</t>
  </si>
  <si>
    <t>7.1.1</t>
  </si>
  <si>
    <t>7.3.3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</si>
  <si>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</si>
  <si>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</si>
  <si>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</si>
  <si>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</si>
  <si>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</si>
  <si>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</si>
  <si>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</si>
  <si>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</si>
  <si>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</si>
  <si>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</si>
  <si>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</si>
  <si>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</si>
  <si>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</si>
  <si>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</si>
  <si>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</si>
  <si>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ALIMENTADORES E AR CONDICIONADO</t>
  </si>
  <si>
    <t xml:space="preserve">ELETRODUTO GALVANIZADO Ø 3/4" </t>
  </si>
  <si>
    <t xml:space="preserve">ELETRODUTO PVC RIGIDO Ø 3/4" </t>
  </si>
  <si>
    <t xml:space="preserve">ELETRODUTO PVC RIGIDO Ø 2" </t>
  </si>
  <si>
    <t>ELETROCALHA COM TAMPA 50X50MM</t>
  </si>
  <si>
    <t>CABOS DE BAIXA TENSÃO 6,0MM² CLASSE DE TENSÃO 450/750V, 70°C - PRETO FASE</t>
  </si>
  <si>
    <t>CABOS DE BAIXA TENSÃO 6,0MM² CLASSE DE TENSÃO 450/750V, 70°C - NEUTRO AZUL</t>
  </si>
  <si>
    <t>CABOS DE BAIXA TENSÃO 6,0MM² CLASSE DE TENSÃO 450/750V, 70°C - VERDE TERRA</t>
  </si>
  <si>
    <t>CABOS DE BAIXA TENSÃO 50,0MM² (HEPR 1KV/90ºC) CLASSE DE TENSÃO 0,6/1KV - COR PRETO FASES</t>
  </si>
  <si>
    <t>CABOS DE BAIXA TENSÃO 50,0MM² (HEPR 1KV/90ºC) CLASSE DE TENSÃO 0,6/1KV - COR AZUL NETRO</t>
  </si>
  <si>
    <t>CABOS DE BAIXA TENSÃO 25,0MM² (HEPR 1KV/90ºC) CLASSE DE TENSÃO 0,6/1KV - COR VERDE TERRA</t>
  </si>
  <si>
    <t>QUADRO DE ENERGIA QLT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</si>
  <si>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</si>
  <si>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</si>
  <si>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</si>
  <si>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</si>
  <si>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</si>
  <si>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</si>
  <si>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</si>
  <si>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</si>
  <si>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</si>
  <si>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</si>
  <si>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</si>
  <si>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</si>
  <si>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</si>
  <si>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</si>
  <si>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</si>
  <si>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SISTEMAS</t>
  </si>
  <si>
    <t xml:space="preserve">ELETRODUTO GALVANIZADO Ø 1" </t>
  </si>
  <si>
    <t xml:space="preserve">ELETRODUTO PVC RIGIDO Ø 1" </t>
  </si>
  <si>
    <t>TOMADA RJ45 EM CAIXA 4"X4"</t>
  </si>
  <si>
    <t>PONTO PARA CÂMERA CFTV</t>
  </si>
  <si>
    <t>CONDULETE TIPO "X" Ø 1"</t>
  </si>
  <si>
    <t>"T" PARA ELETROCALHA 50X50 MM</t>
  </si>
  <si>
    <t>7.3.1</t>
  </si>
  <si>
    <t>7.3.4</t>
  </si>
  <si>
    <t>7.3.2</t>
  </si>
  <si>
    <t>7.3.5</t>
  </si>
  <si>
    <t>7.3.6</t>
  </si>
  <si>
    <t>7.3.7</t>
  </si>
  <si>
    <t>LUMINÁRIAS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</si>
  <si>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</si>
  <si>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</si>
  <si>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</si>
  <si>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</si>
  <si>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</si>
  <si>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</si>
  <si>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</si>
  <si>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</si>
  <si>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 xml:space="preserve">RECOMPOSIÇÃO DE PAREDES EM DRY WALL PARA DESCIDA DE TUBULAÇÃO FRIGORÍGENA NA ACADEMIA E SALAS DE PILARES </t>
  </si>
  <si>
    <t>EXECUÇÃO DE FURO EM LAJE PARA DESCIDA DE TUBULAÇÃO FRIGORÍGENA EM SHAFT</t>
  </si>
  <si>
    <t>2.1.7</t>
  </si>
  <si>
    <t>PONTO DE DRENO PARA NOVOS EQUIPAMENTOS DE AR CONDICIONADO</t>
  </si>
  <si>
    <t xml:space="preserve">FORNECIMENTO E INSTALAÇÃO DE ASSENTO SANITÁRIO CONVENCIONAL POLIPROPILENO BRANCO FECHAMENTO COMUM </t>
  </si>
  <si>
    <t>NOVOS PONTOS DE ÁGUA E ESGOTO PARA BEBEDOURO E MÁQUINA DE CAFÉ</t>
  </si>
  <si>
    <t>REMANEJAMENTO DO TATAME EXISTENTE PARA O NOVO LOCAL, INCLUINDO A BASE DE ISOPOR.</t>
  </si>
  <si>
    <t>PINTURA DE TODAS AS PORTAS EXISTENTES - LIXAR - TRATAR E PINTAR NA MESMA COR DA PAREDE</t>
  </si>
  <si>
    <t>INCÊNDIO</t>
  </si>
  <si>
    <t>ELETRODUTO GALVANIZADO, MÉDIO DE 3/4´ - COM ACESSÓRIOS</t>
  </si>
  <si>
    <t>CONDULETE DE ALUMÍNIO 3/4"</t>
  </si>
  <si>
    <t>DETECTOR OPTICO ENDEREÇÁVEL COM BASE ENDEREÇÁVEL COMPATIVEL COM A CENTRAL EXISTENTE</t>
  </si>
  <si>
    <t xml:space="preserve">CABO DE COBRE FLEXÍVEL BLINDADO DE 2X 1,5MM²-ISOLAMENTO 600V, ISOLAÇÃO EM VC/E 105°C - DETECÇÃO </t>
  </si>
  <si>
    <t>EXTINTOR MANUAL DE PÓ QUÍMICO SECO ABC CAPACIDADE DE 6 KG + SUPORTE E SINALIZAÇÃO</t>
  </si>
  <si>
    <t>PLACAS DE SINALIZAÇÃO - ROTA DE FUGA</t>
  </si>
  <si>
    <t>8.3</t>
  </si>
  <si>
    <t>8.4</t>
  </si>
  <si>
    <t>8.5</t>
  </si>
  <si>
    <t>8.6</t>
  </si>
  <si>
    <t>10.1</t>
  </si>
  <si>
    <t>10.3</t>
  </si>
  <si>
    <t>10.4</t>
  </si>
  <si>
    <t>PINTURA DAS CAIXAS DE HIDRANTES EXISTENTES</t>
  </si>
  <si>
    <t>11.1</t>
  </si>
  <si>
    <t>11.2</t>
  </si>
  <si>
    <t>BEBEDOURO IBBL - SUSPENSO EM INÓX</t>
  </si>
  <si>
    <t>11.3</t>
  </si>
  <si>
    <t xml:space="preserve">PAREDE VERDE - FOLHAGEM ARTIFICIAL </t>
  </si>
  <si>
    <t>ENCHIMENTO DE LAJE STEEL DECK - CONFORME PROJETO DE ESTRUTURA</t>
  </si>
  <si>
    <t>L08. LUMINÁRIA TARTARUA - ABAIXO DA LAJE - PARA MANUTENÇÃO DOS EQUIPAMENTOS DE VENTILAÇÃO</t>
  </si>
  <si>
    <t>7.4.9</t>
  </si>
  <si>
    <t xml:space="preserve">P3 - PORTA VENEZIANA AÇO FUNDO PRIMER CINZA ESQUERDA 1,70X83X12CM </t>
  </si>
  <si>
    <t>ESTRUTURA</t>
  </si>
  <si>
    <t>BLOCOS DE FUNDAÇÃO  CONFORME PROJETO DE ESTRUTURA</t>
  </si>
  <si>
    <t>10.5</t>
  </si>
  <si>
    <t>10.6</t>
  </si>
  <si>
    <t>11.4</t>
  </si>
  <si>
    <t>13.1</t>
  </si>
  <si>
    <t>13.2</t>
  </si>
  <si>
    <t>13.3</t>
  </si>
  <si>
    <t>QUANT ORIENTATIVA</t>
  </si>
  <si>
    <t>QUANT CONSTRUTORA</t>
  </si>
  <si>
    <t>DEMOLIÇÃO DECONCRETO (ARQUIBANCADA)</t>
  </si>
  <si>
    <t>M³</t>
  </si>
  <si>
    <t>TRANSPORTE DE MATERIAIS DURANTE A OBRA</t>
  </si>
  <si>
    <t>ESCAVAÇÃO E RETIRADA DE TERRA</t>
  </si>
  <si>
    <t>2.1.8</t>
  </si>
  <si>
    <t>2.1.9</t>
  </si>
  <si>
    <t>PISO CIMENTADO - CONFORME ESPECIFICAÇÃO DE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</si>
</sst>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_(&quot;R$ &quot;* #,##0.00_);_(&quot;R$ &quot;* \(#,##0.00\);_(&quot;R$ &quot;* &quot;-&quot;??_);_(@_)"/>
    <numFmt numFmtId="167" formatCode="_([$€]* #,##0.00_);_([$€]* \(#,##0.00\);_([$€]* &quot;-&quot;??_);_(@_)"/>
    <numFmt numFmtId="168" formatCode="[$R$-416]\ #,##0.00"/>
    <numFmt numFmtId="169" formatCode="0.0000000"/>
    <numFmt numFmtId="170" formatCode="&quot;N$&quot;#,##0_);\(&quot;N$&quot;#,##0\)"/>
  </numFmts>
  <fonts count="39">
    <font>
      <sz val="10"/>
      <name val="Arial"/>
    </font>
    <font>
      <sz val="10"/>
      <name val="Arial"/>
      <family val="2"/>
    </font>
    <font>
      <b/>
      <sz val="10"/>
      <name val="Frutiger"/>
    </font>
    <font>
      <sz val="9"/>
      <name val="Frutiger"/>
    </font>
    <font>
      <b/>
      <i/>
      <sz val="26"/>
      <name val="Frutiger"/>
    </font>
    <font>
      <b/>
      <sz val="12"/>
      <name val="Frutiger"/>
    </font>
    <font>
      <b/>
      <sz val="10"/>
      <name val="Helv"/>
    </font>
    <font>
      <sz val="8"/>
      <name val="Arial"/>
      <family val="2"/>
    </font>
    <font>
      <b/>
      <sz val="12"/>
      <name val="Helv"/>
    </font>
    <font>
      <b/>
      <sz val="11"/>
      <name val="Helv"/>
    </font>
    <font>
      <sz val="10"/>
      <name val="Arial Narrow"/>
      <family val="2"/>
    </font>
    <font>
      <sz val="7"/>
      <name val="Arial Narrow"/>
      <family val="2"/>
    </font>
    <font>
      <sz val="7"/>
      <color indexed="22"/>
      <name val="Arial Narrow"/>
      <family val="2"/>
    </font>
    <font>
      <sz val="10"/>
      <color indexed="22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1"/>
      <name val="Arial Narrow"/>
      <family val="2"/>
    </font>
    <font>
      <sz val="10"/>
      <color rgb="FFFF0000"/>
      <name val="Arial Narrow"/>
      <family val="2"/>
    </font>
    <font>
      <sz val="10"/>
      <name val="Courier"/>
      <family val="3"/>
    </font>
    <font>
      <b/>
      <sz val="8"/>
      <name val="Times New Roman"/>
      <family val="1"/>
    </font>
    <font>
      <b/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thin">
        <color theme="0" tint="-0.24994659260841701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35">
    <xf numFmtId="0" fontId="0" fillId="0" borderId="0" applyFont="0" applyFill="0" applyBorder="0" applyAlignment="0" applyProtection="0"/>
    <xf numFmtId="0" fontId="6" fillId="0" borderId="0"/>
    <xf numFmtId="170" fontId="1" fillId="0" borderId="0">
      <alignment horizontal="center"/>
    </xf>
    <xf numFmtId="0" fontId="2" fillId="0" borderId="0" applyNumberFormat="0">
      <alignment vertical="top" wrapText="1"/>
    </xf>
    <xf numFmtId="167" fontId="1" fillId="0" borderId="0" applyFont="0" applyFill="0" applyBorder="0" applyAlignment="0" applyProtection="0"/>
    <xf numFmtId="38" fontId="7" fillId="2" borderId="0" applyNumberFormat="0" applyBorder="0" applyAlignment="0" applyProtection="0"/>
    <xf numFmtId="0" fontId="8" fillId="0" borderId="0">
      <alignment horizontal="left"/>
    </xf>
    <xf numFmtId="10" fontId="7" fillId="2" borderId="1" applyNumberFormat="0" applyBorder="0" applyAlignment="0" applyProtection="0"/>
    <xf numFmtId="0" fontId="9" fillId="0" borderId="2"/>
    <xf numFmtId="164" fontId="1" fillId="0" borderId="0" applyFont="0" applyFill="0" applyBorder="0" applyAlignment="0" applyProtection="0"/>
    <xf numFmtId="169" fontId="1" fillId="0" borderId="0"/>
    <xf numFmtId="0" fontId="16" fillId="0" borderId="0"/>
    <xf numFmtId="0" fontId="21" fillId="0" borderId="0"/>
    <xf numFmtId="0" fontId="14" fillId="0" borderId="0"/>
    <xf numFmtId="10" fontId="1" fillId="0" borderId="0" applyFont="0" applyFill="0" applyBorder="0" applyAlignment="0" applyProtection="0"/>
    <xf numFmtId="0" fontId="9" fillId="0" borderId="0"/>
    <xf numFmtId="4" fontId="4" fillId="0" borderId="0" applyNumberFormat="0">
      <alignment horizontal="left" vertical="top"/>
    </xf>
    <xf numFmtId="168" fontId="5" fillId="0" borderId="0">
      <alignment horizontal="left" vertical="center"/>
    </xf>
    <xf numFmtId="168" fontId="2" fillId="0" borderId="0">
      <alignment horizontal="right" vertical="center"/>
    </xf>
    <xf numFmtId="0" fontId="15" fillId="0" borderId="3" applyNumberFormat="0" applyFill="0" applyAlignment="0" applyProtection="0"/>
    <xf numFmtId="168" fontId="3" fillId="0" borderId="0">
      <alignment vertical="top"/>
    </xf>
    <xf numFmtId="165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3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7" fillId="0" borderId="18" applyNumberFormat="0" applyFont="0" applyBorder="0" applyAlignment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19">
    <xf numFmtId="0" fontId="0" fillId="0" borderId="0" xfId="0"/>
    <xf numFmtId="0" fontId="22" fillId="7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Fill="1" applyAlignment="1"/>
    <xf numFmtId="0" fontId="12" fillId="0" borderId="0" xfId="0" applyFont="1" applyFill="1" applyAlignment="1">
      <alignment wrapText="1"/>
    </xf>
    <xf numFmtId="165" fontId="11" fillId="0" borderId="0" xfId="21" applyFont="1" applyFill="1" applyBorder="1" applyAlignme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21" applyFont="1" applyAlignment="1"/>
    <xf numFmtId="0" fontId="13" fillId="3" borderId="0" xfId="0" applyFont="1" applyFill="1" applyAlignment="1"/>
    <xf numFmtId="0" fontId="13" fillId="3" borderId="0" xfId="0" applyFont="1" applyFill="1" applyAlignment="1">
      <alignment wrapText="1"/>
    </xf>
    <xf numFmtId="0" fontId="11" fillId="0" borderId="4" xfId="0" applyFont="1" applyFill="1" applyBorder="1" applyAlignment="1"/>
    <xf numFmtId="0" fontId="10" fillId="3" borderId="4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0" fillId="3" borderId="4" xfId="0" applyFont="1" applyFill="1" applyBorder="1" applyAlignment="1"/>
    <xf numFmtId="0" fontId="10" fillId="4" borderId="4" xfId="0" applyFont="1" applyFill="1" applyBorder="1" applyAlignment="1">
      <alignment wrapText="1"/>
    </xf>
    <xf numFmtId="0" fontId="13" fillId="4" borderId="0" xfId="0" applyFont="1" applyFill="1" applyAlignment="1">
      <alignment wrapText="1"/>
    </xf>
    <xf numFmtId="0" fontId="11" fillId="0" borderId="0" xfId="0" applyFont="1" applyFill="1" applyBorder="1" applyAlignment="1"/>
    <xf numFmtId="0" fontId="13" fillId="0" borderId="0" xfId="0" applyFont="1" applyFill="1" applyAlignment="1">
      <alignment wrapText="1"/>
    </xf>
    <xf numFmtId="0" fontId="18" fillId="0" borderId="4" xfId="0" applyFont="1" applyBorder="1" applyAlignment="1"/>
    <xf numFmtId="0" fontId="11" fillId="0" borderId="5" xfId="0" applyFont="1" applyFill="1" applyBorder="1" applyAlignment="1">
      <alignment horizontal="right"/>
    </xf>
    <xf numFmtId="0" fontId="11" fillId="0" borderId="6" xfId="0" applyFont="1" applyFill="1" applyBorder="1" applyAlignment="1"/>
    <xf numFmtId="0" fontId="11" fillId="0" borderId="6" xfId="0" applyFont="1" applyFill="1" applyBorder="1" applyAlignment="1">
      <alignment horizontal="center"/>
    </xf>
    <xf numFmtId="0" fontId="10" fillId="5" borderId="4" xfId="0" applyFont="1" applyFill="1" applyBorder="1" applyAlignment="1">
      <alignment wrapText="1"/>
    </xf>
    <xf numFmtId="0" fontId="13" fillId="5" borderId="0" xfId="0" applyFont="1" applyFill="1" applyAlignment="1">
      <alignment wrapText="1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justify" vertical="center"/>
    </xf>
    <xf numFmtId="166" fontId="22" fillId="6" borderId="6" xfId="21" applyNumberFormat="1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166" fontId="23" fillId="0" borderId="7" xfId="21" applyNumberFormat="1" applyFont="1" applyFill="1" applyBorder="1" applyAlignment="1">
      <alignment horizontal="center" vertical="center" wrapText="1"/>
    </xf>
    <xf numFmtId="2" fontId="23" fillId="0" borderId="7" xfId="21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left" vertical="center"/>
    </xf>
    <xf numFmtId="166" fontId="22" fillId="0" borderId="6" xfId="21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wrapText="1"/>
    </xf>
    <xf numFmtId="0" fontId="23" fillId="0" borderId="6" xfId="0" applyFont="1" applyFill="1" applyBorder="1" applyAlignment="1">
      <alignment horizontal="center" wrapText="1"/>
    </xf>
    <xf numFmtId="44" fontId="22" fillId="6" borderId="7" xfId="0" applyNumberFormat="1" applyFont="1" applyFill="1" applyBorder="1" applyAlignment="1">
      <alignment vertical="center" wrapText="1"/>
    </xf>
    <xf numFmtId="4" fontId="25" fillId="0" borderId="0" xfId="21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165" fontId="25" fillId="0" borderId="0" xfId="2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9" fontId="26" fillId="0" borderId="0" xfId="21" applyNumberFormat="1" applyFont="1" applyFill="1" applyBorder="1" applyAlignment="1">
      <alignment horizontal="right" vertical="center"/>
    </xf>
    <xf numFmtId="49" fontId="25" fillId="0" borderId="0" xfId="21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3" borderId="1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165" fontId="25" fillId="0" borderId="0" xfId="21" applyFont="1" applyAlignment="1">
      <alignment horizontal="center" vertical="center"/>
    </xf>
    <xf numFmtId="4" fontId="25" fillId="0" borderId="0" xfId="21" applyNumberFormat="1" applyFont="1" applyFill="1" applyBorder="1" applyAlignment="1">
      <alignment horizontal="center" vertical="center"/>
    </xf>
    <xf numFmtId="165" fontId="11" fillId="0" borderId="0" xfId="21" applyFont="1" applyFill="1" applyBorder="1" applyAlignment="1">
      <alignment horizontal="center"/>
    </xf>
    <xf numFmtId="165" fontId="11" fillId="0" borderId="0" xfId="21" applyFont="1" applyAlignment="1">
      <alignment horizontal="center"/>
    </xf>
    <xf numFmtId="4" fontId="23" fillId="0" borderId="7" xfId="0" applyNumberFormat="1" applyFont="1" applyFill="1" applyBorder="1" applyAlignment="1">
      <alignment vertical="center" wrapText="1"/>
    </xf>
    <xf numFmtId="4" fontId="23" fillId="0" borderId="7" xfId="21" applyNumberFormat="1" applyFont="1" applyFill="1" applyBorder="1" applyAlignment="1">
      <alignment horizontal="center" vertical="center" wrapText="1"/>
    </xf>
    <xf numFmtId="4" fontId="23" fillId="0" borderId="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23" fillId="6" borderId="12" xfId="0" applyFont="1" applyFill="1" applyBorder="1" applyAlignment="1">
      <alignment horizontal="right" vertical="center" wrapText="1"/>
    </xf>
    <xf numFmtId="4" fontId="23" fillId="0" borderId="7" xfId="0" applyNumberFormat="1" applyFont="1" applyFill="1" applyBorder="1" applyAlignment="1">
      <alignment horizontal="right" vertical="center" wrapText="1"/>
    </xf>
    <xf numFmtId="0" fontId="23" fillId="0" borderId="6" xfId="0" applyFont="1" applyFill="1" applyBorder="1" applyAlignment="1">
      <alignment horizontal="right" vertical="center" wrapText="1"/>
    </xf>
    <xf numFmtId="0" fontId="28" fillId="0" borderId="8" xfId="0" applyFont="1" applyFill="1" applyBorder="1" applyAlignment="1">
      <alignment vertical="center" wrapText="1"/>
    </xf>
    <xf numFmtId="2" fontId="23" fillId="0" borderId="6" xfId="21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justify" vertical="center"/>
    </xf>
    <xf numFmtId="166" fontId="31" fillId="7" borderId="6" xfId="21" applyNumberFormat="1" applyFont="1" applyFill="1" applyBorder="1" applyAlignment="1">
      <alignment horizontal="center" vertical="center"/>
    </xf>
    <xf numFmtId="0" fontId="32" fillId="7" borderId="6" xfId="0" applyFont="1" applyFill="1" applyBorder="1" applyAlignment="1">
      <alignment vertical="center"/>
    </xf>
    <xf numFmtId="0" fontId="32" fillId="7" borderId="6" xfId="0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horizontal="right" vertical="center"/>
    </xf>
    <xf numFmtId="44" fontId="31" fillId="7" borderId="7" xfId="0" applyNumberFormat="1" applyFont="1" applyFill="1" applyBorder="1" applyAlignment="1">
      <alignment vertical="center"/>
    </xf>
    <xf numFmtId="0" fontId="26" fillId="7" borderId="8" xfId="0" applyFont="1" applyFill="1" applyBorder="1" applyAlignment="1">
      <alignment horizontal="right" vertical="center"/>
    </xf>
    <xf numFmtId="0" fontId="24" fillId="0" borderId="8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33" fillId="0" borderId="15" xfId="12" applyFont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vertical="center" wrapText="1"/>
    </xf>
    <xf numFmtId="164" fontId="25" fillId="0" borderId="0" xfId="9" applyFont="1" applyBorder="1" applyAlignment="1">
      <alignment vertical="center"/>
    </xf>
    <xf numFmtId="0" fontId="10" fillId="8" borderId="4" xfId="0" applyFont="1" applyFill="1" applyBorder="1" applyAlignment="1">
      <alignment wrapText="1"/>
    </xf>
    <xf numFmtId="0" fontId="13" fillId="8" borderId="0" xfId="0" applyFont="1" applyFill="1" applyAlignment="1">
      <alignment wrapText="1"/>
    </xf>
    <xf numFmtId="0" fontId="11" fillId="8" borderId="4" xfId="0" applyFont="1" applyFill="1" applyBorder="1" applyAlignment="1">
      <alignment wrapText="1"/>
    </xf>
    <xf numFmtId="0" fontId="12" fillId="8" borderId="0" xfId="0" applyFont="1" applyFill="1" applyAlignment="1">
      <alignment wrapText="1"/>
    </xf>
    <xf numFmtId="0" fontId="11" fillId="5" borderId="4" xfId="0" applyFont="1" applyFill="1" applyBorder="1" applyAlignment="1">
      <alignment wrapText="1"/>
    </xf>
    <xf numFmtId="0" fontId="23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left" vertical="center" wrapText="1"/>
    </xf>
    <xf numFmtId="166" fontId="23" fillId="5" borderId="7" xfId="21" applyNumberFormat="1" applyFont="1" applyFill="1" applyBorder="1" applyAlignment="1">
      <alignment horizontal="center" vertical="center" wrapText="1"/>
    </xf>
    <xf numFmtId="2" fontId="23" fillId="5" borderId="7" xfId="21" applyNumberFormat="1" applyFont="1" applyFill="1" applyBorder="1" applyAlignment="1">
      <alignment horizontal="center" vertical="center" wrapText="1"/>
    </xf>
    <xf numFmtId="4" fontId="23" fillId="5" borderId="7" xfId="0" applyNumberFormat="1" applyFont="1" applyFill="1" applyBorder="1" applyAlignment="1">
      <alignment horizontal="center" vertical="center" wrapText="1"/>
    </xf>
    <xf numFmtId="4" fontId="23" fillId="5" borderId="7" xfId="21" applyNumberFormat="1" applyFont="1" applyFill="1" applyBorder="1" applyAlignment="1">
      <alignment horizontal="center" vertical="center" wrapText="1"/>
    </xf>
    <xf numFmtId="4" fontId="23" fillId="5" borderId="7" xfId="0" applyNumberFormat="1" applyFont="1" applyFill="1" applyBorder="1" applyAlignment="1">
      <alignment horizontal="right" vertical="center" wrapText="1"/>
    </xf>
    <xf numFmtId="4" fontId="23" fillId="5" borderId="7" xfId="0" applyNumberFormat="1" applyFont="1" applyFill="1" applyBorder="1" applyAlignment="1">
      <alignment vertical="center" wrapText="1"/>
    </xf>
    <xf numFmtId="0" fontId="12" fillId="5" borderId="0" xfId="0" applyFont="1" applyFill="1" applyAlignment="1">
      <alignment wrapText="1"/>
    </xf>
    <xf numFmtId="0" fontId="10" fillId="0" borderId="4" xfId="0" applyFont="1" applyFill="1" applyBorder="1" applyAlignment="1">
      <alignment wrapText="1"/>
    </xf>
    <xf numFmtId="0" fontId="19" fillId="0" borderId="8" xfId="0" applyFont="1" applyFill="1" applyBorder="1" applyAlignment="1">
      <alignment horizontal="left" vertical="center" wrapText="1"/>
    </xf>
    <xf numFmtId="0" fontId="35" fillId="5" borderId="0" xfId="0" applyFont="1" applyFill="1" applyAlignment="1">
      <alignment horizontal="center" wrapText="1"/>
    </xf>
    <xf numFmtId="0" fontId="35" fillId="5" borderId="17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165" fontId="22" fillId="7" borderId="7" xfId="21" applyFont="1" applyFill="1" applyBorder="1" applyAlignment="1">
      <alignment horizontal="center" vertical="center"/>
    </xf>
    <xf numFmtId="165" fontId="22" fillId="7" borderId="7" xfId="21" applyFont="1" applyFill="1" applyBorder="1" applyAlignment="1">
      <alignment horizontal="center" vertical="center" wrapText="1"/>
    </xf>
    <xf numFmtId="0" fontId="35" fillId="5" borderId="17" xfId="0" applyFont="1" applyFill="1" applyBorder="1" applyAlignment="1">
      <alignment horizontal="center" wrapText="1"/>
    </xf>
    <xf numFmtId="0" fontId="35" fillId="5" borderId="0" xfId="0" applyFont="1" applyFill="1" applyAlignment="1">
      <alignment horizontal="center" wrapText="1"/>
    </xf>
    <xf numFmtId="4" fontId="22" fillId="7" borderId="13" xfId="0" applyNumberFormat="1" applyFont="1" applyFill="1" applyBorder="1" applyAlignment="1">
      <alignment horizontal="center" vertical="center" wrapText="1"/>
    </xf>
    <xf numFmtId="4" fontId="22" fillId="7" borderId="14" xfId="0" applyNumberFormat="1" applyFont="1" applyFill="1" applyBorder="1" applyAlignment="1">
      <alignment horizontal="center" vertical="center" wrapText="1"/>
    </xf>
  </cellXfs>
  <cellStyles count="35">
    <cellStyle name="category" xfId="1" xr:uid="{00000000-0005-0000-0000-000000000000}"/>
    <cellStyle name="Currency $" xfId="2" xr:uid="{00000000-0005-0000-0000-000003000000}"/>
    <cellStyle name="Divisoes" xfId="3" xr:uid="{00000000-0005-0000-0000-000004000000}"/>
    <cellStyle name="Euro" xfId="4" xr:uid="{00000000-0005-0000-0000-000005000000}"/>
    <cellStyle name="Grey" xfId="5" xr:uid="{00000000-0005-0000-0000-000006000000}"/>
    <cellStyle name="HEADER" xfId="6" xr:uid="{00000000-0005-0000-0000-000007000000}"/>
    <cellStyle name="Indefinido" xfId="24" xr:uid="{EA09B3F8-A0F3-42D1-93E9-789C5F199854}"/>
    <cellStyle name="Input [yellow]" xfId="7" xr:uid="{00000000-0005-0000-0000-000008000000}"/>
    <cellStyle name="Model" xfId="8" xr:uid="{00000000-0005-0000-0000-000009000000}"/>
    <cellStyle name="Moeda" xfId="9" builtinId="4"/>
    <cellStyle name="Moeda 2" xfId="26" xr:uid="{8B4D28B2-4023-4304-94BA-2E5357E2A3B4}"/>
    <cellStyle name="Moeda 3" xfId="27" xr:uid="{8F485200-45DF-4983-8701-7B91A4A256CB}"/>
    <cellStyle name="Moeda 4" xfId="25" xr:uid="{8A59CF16-8651-4842-8D95-6DFDB80D1E66}"/>
    <cellStyle name="Normal" xfId="0" builtinId="0"/>
    <cellStyle name="Normal - Style1" xfId="10" xr:uid="{00000000-0005-0000-0000-00000B000000}"/>
    <cellStyle name="Normal 2" xfId="11" xr:uid="{00000000-0005-0000-0000-00000C000000}"/>
    <cellStyle name="Normal 2 2" xfId="28" xr:uid="{212B0A7B-521D-40BA-82F4-6F7B0A10A153}"/>
    <cellStyle name="Normal 2 3" xfId="12" xr:uid="{00000000-0005-0000-0000-00000D000000}"/>
    <cellStyle name="Normal 3" xfId="33" xr:uid="{B98AD4A5-93FB-4526-9475-C7376620D4C4}"/>
    <cellStyle name="Normal 4" xfId="23" xr:uid="{1B09282D-D3D6-4E4B-9000-37318E5BFFF2}"/>
    <cellStyle name="Normal 5" xfId="34" xr:uid="{7576F795-CA60-45DF-88AB-CC1A04B8ECA3}"/>
    <cellStyle name="Normal 7" xfId="13" xr:uid="{00000000-0005-0000-0000-00000E000000}"/>
    <cellStyle name="Percent [2]" xfId="14" xr:uid="{00000000-0005-0000-0000-000010000000}"/>
    <cellStyle name="planilhas" xfId="29" xr:uid="{F52F5262-7EE5-479C-B448-F6A1EBB3C5BF}"/>
    <cellStyle name="subhead" xfId="15" xr:uid="{00000000-0005-0000-0000-000011000000}"/>
    <cellStyle name="Titulo Principal" xfId="16" xr:uid="{00000000-0005-0000-0000-000012000000}"/>
    <cellStyle name="Titulos" xfId="17" xr:uid="{00000000-0005-0000-0000-000013000000}"/>
    <cellStyle name="Totais" xfId="18" xr:uid="{00000000-0005-0000-0000-000014000000}"/>
    <cellStyle name="Total" xfId="19" builtinId="25" customBuiltin="1"/>
    <cellStyle name="Valores" xfId="20" xr:uid="{00000000-0005-0000-0000-000016000000}"/>
    <cellStyle name="Vírgula" xfId="21" builtinId="3"/>
    <cellStyle name="Vírgula 2" xfId="31" xr:uid="{A005E84E-9A2F-43FA-9713-F3B6DB768BD9}"/>
    <cellStyle name="Vírgula 3" xfId="22" xr:uid="{00000000-0005-0000-0000-000017000000}"/>
    <cellStyle name="Vírgula 3 2" xfId="32" xr:uid="{F3647728-BDAE-4D48-94E6-6EF03B15B317}"/>
    <cellStyle name="Vírgula 4" xfId="30" xr:uid="{DE6DDBC7-F375-4747-9146-7F4F7AE1AFC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fitToPage="1"/>
  </sheetPr>
  <dimension ref="A1:O1047223"/>
  <sheetViews>
    <sheetView showGridLines="0" tabSelected="1" view="pageBreakPreview" topLeftCell="B30" zoomScale="89" zoomScaleNormal="89" zoomScaleSheetLayoutView="89" workbookViewId="0">
      <selection activeCell="C43" sqref="C43"/>
    </sheetView>
  </sheetViews>
  <sheetFormatPr defaultColWidth="8.77734375" defaultRowHeight="13.2"/>
  <cols>
    <col min="1" max="1" width="3.6640625" style="4" hidden="1" customWidth="1"/>
    <col min="2" max="2" width="13.33203125" style="9" customWidth="1"/>
    <col min="3" max="3" width="73.6640625" style="10" customWidth="1"/>
    <col min="4" max="4" width="11.44140625" style="12" customWidth="1"/>
    <col min="5" max="6" width="12.44140625" style="63" customWidth="1"/>
    <col min="7" max="7" width="14.6640625" style="4" customWidth="1"/>
    <col min="8" max="8" width="14.6640625" style="11" customWidth="1"/>
    <col min="9" max="9" width="17.33203125" style="67" customWidth="1"/>
    <col min="10" max="10" width="21.77734375" style="4" customWidth="1"/>
    <col min="11" max="16384" width="8.77734375" style="4"/>
  </cols>
  <sheetData>
    <row r="1" spans="1:10" s="56" customFormat="1" ht="18" customHeight="1">
      <c r="A1" s="50"/>
      <c r="B1" s="45" t="s">
        <v>0</v>
      </c>
      <c r="C1" s="46"/>
      <c r="D1" s="51"/>
      <c r="E1" s="60"/>
      <c r="F1" s="60"/>
      <c r="G1" s="52"/>
      <c r="H1" s="53"/>
      <c r="I1" s="54" t="s">
        <v>1</v>
      </c>
      <c r="J1" s="55" t="s">
        <v>87</v>
      </c>
    </row>
    <row r="2" spans="1:10" s="56" customFormat="1" ht="18" customHeight="1">
      <c r="A2" s="57"/>
      <c r="B2" s="45" t="s">
        <v>2</v>
      </c>
      <c r="C2" s="46" t="s">
        <v>88</v>
      </c>
      <c r="D2" s="51"/>
      <c r="E2" s="60"/>
      <c r="F2" s="60"/>
      <c r="G2" s="52"/>
      <c r="H2" s="53"/>
      <c r="I2" s="47" t="s">
        <v>3</v>
      </c>
      <c r="J2" s="48" t="s">
        <v>4</v>
      </c>
    </row>
    <row r="3" spans="1:10" s="56" customFormat="1" ht="18" customHeight="1">
      <c r="A3" s="57"/>
      <c r="B3" s="45" t="s">
        <v>5</v>
      </c>
      <c r="C3" s="46" t="s">
        <v>52</v>
      </c>
      <c r="D3" s="44"/>
      <c r="E3" s="61"/>
      <c r="F3" s="61"/>
      <c r="G3" s="58"/>
      <c r="H3" s="49"/>
      <c r="I3" s="68"/>
      <c r="J3" s="90"/>
    </row>
    <row r="4" spans="1:10" s="56" customFormat="1" ht="18" customHeight="1" thickBot="1">
      <c r="A4" s="59"/>
      <c r="B4" s="45" t="s">
        <v>6</v>
      </c>
      <c r="C4" s="46" t="s">
        <v>89</v>
      </c>
      <c r="D4" s="44"/>
      <c r="E4" s="61"/>
      <c r="F4" s="61"/>
      <c r="G4" s="58"/>
      <c r="H4" s="49"/>
      <c r="I4" s="68"/>
      <c r="J4" s="58"/>
    </row>
    <row r="5" spans="1:10" s="6" customFormat="1" ht="11.55" customHeight="1">
      <c r="A5" s="15"/>
      <c r="B5" s="24"/>
      <c r="C5" s="2"/>
      <c r="D5" s="8"/>
      <c r="E5" s="62"/>
      <c r="F5" s="62"/>
      <c r="G5" s="21"/>
      <c r="H5" s="3"/>
      <c r="I5" s="69"/>
      <c r="J5" s="21"/>
    </row>
    <row r="6" spans="1:10" s="5" customFormat="1" ht="19.95" customHeight="1">
      <c r="A6" s="23"/>
      <c r="B6" s="112" t="s">
        <v>7</v>
      </c>
      <c r="C6" s="112" t="s">
        <v>8</v>
      </c>
      <c r="D6" s="113" t="s">
        <v>9</v>
      </c>
      <c r="E6" s="114" t="s">
        <v>258</v>
      </c>
      <c r="F6" s="114" t="s">
        <v>259</v>
      </c>
      <c r="G6" s="112" t="s">
        <v>10</v>
      </c>
      <c r="H6" s="112"/>
      <c r="I6" s="117" t="s">
        <v>11</v>
      </c>
      <c r="J6" s="112" t="s">
        <v>12</v>
      </c>
    </row>
    <row r="7" spans="1:10" s="5" customFormat="1" ht="19.95" customHeight="1">
      <c r="A7" s="23"/>
      <c r="B7" s="112"/>
      <c r="C7" s="112"/>
      <c r="D7" s="113"/>
      <c r="E7" s="114"/>
      <c r="F7" s="114"/>
      <c r="G7" s="1" t="s">
        <v>13</v>
      </c>
      <c r="H7" s="1" t="s">
        <v>14</v>
      </c>
      <c r="I7" s="118"/>
      <c r="J7" s="112"/>
    </row>
    <row r="8" spans="1:10" s="6" customFormat="1" ht="7.5" customHeight="1">
      <c r="A8" s="15"/>
      <c r="B8" s="111"/>
      <c r="C8" s="111"/>
      <c r="D8" s="111"/>
      <c r="E8" s="111"/>
      <c r="F8" s="111"/>
      <c r="G8" s="25"/>
      <c r="H8" s="26"/>
      <c r="I8" s="70"/>
      <c r="J8" s="25"/>
    </row>
    <row r="9" spans="1:10" s="14" customFormat="1" ht="18" customHeight="1">
      <c r="A9" s="16"/>
      <c r="B9" s="29">
        <v>1</v>
      </c>
      <c r="C9" s="30" t="s">
        <v>15</v>
      </c>
      <c r="D9" s="31"/>
      <c r="E9" s="31"/>
      <c r="F9" s="31"/>
      <c r="G9" s="32"/>
      <c r="H9" s="33"/>
      <c r="I9" s="71"/>
      <c r="J9" s="43">
        <f>SUM(J10:J14)</f>
        <v>0</v>
      </c>
    </row>
    <row r="10" spans="1:10" s="28" customFormat="1" ht="18" customHeight="1">
      <c r="A10" s="27"/>
      <c r="B10" s="34" t="s">
        <v>16</v>
      </c>
      <c r="C10" s="86" t="s">
        <v>17</v>
      </c>
      <c r="D10" s="35" t="s">
        <v>18</v>
      </c>
      <c r="E10" s="36">
        <v>1</v>
      </c>
      <c r="F10" s="36"/>
      <c r="G10" s="66"/>
      <c r="H10" s="65"/>
      <c r="I10" s="72">
        <f>H10+G10</f>
        <v>0</v>
      </c>
      <c r="J10" s="64">
        <f>I10*F10</f>
        <v>0</v>
      </c>
    </row>
    <row r="11" spans="1:10" s="28" customFormat="1" ht="18" customHeight="1">
      <c r="A11" s="27"/>
      <c r="B11" s="34" t="s">
        <v>19</v>
      </c>
      <c r="C11" s="86" t="s">
        <v>20</v>
      </c>
      <c r="D11" s="35" t="s">
        <v>18</v>
      </c>
      <c r="E11" s="36">
        <v>1</v>
      </c>
      <c r="F11" s="36"/>
      <c r="G11" s="66"/>
      <c r="H11" s="65"/>
      <c r="I11" s="72">
        <f>H11+G11</f>
        <v>0</v>
      </c>
      <c r="J11" s="64">
        <f>I11*F11</f>
        <v>0</v>
      </c>
    </row>
    <row r="12" spans="1:10" s="28" customFormat="1" ht="18" customHeight="1">
      <c r="A12" s="27"/>
      <c r="B12" s="34" t="s">
        <v>21</v>
      </c>
      <c r="C12" s="86" t="s">
        <v>96</v>
      </c>
      <c r="D12" s="35" t="s">
        <v>49</v>
      </c>
      <c r="E12" s="36">
        <v>4</v>
      </c>
      <c r="F12" s="36"/>
      <c r="G12" s="66"/>
      <c r="H12" s="65"/>
      <c r="I12" s="72">
        <f t="shared" ref="I12:I13" si="0">H12+G12</f>
        <v>0</v>
      </c>
      <c r="J12" s="64">
        <f t="shared" ref="J12:J13" si="1">I12*F12</f>
        <v>0</v>
      </c>
    </row>
    <row r="13" spans="1:10" s="28" customFormat="1" ht="18" customHeight="1">
      <c r="A13" s="27"/>
      <c r="B13" s="34" t="s">
        <v>97</v>
      </c>
      <c r="C13" s="86" t="s">
        <v>95</v>
      </c>
      <c r="D13" s="35" t="s">
        <v>49</v>
      </c>
      <c r="E13" s="36">
        <v>4</v>
      </c>
      <c r="F13" s="36"/>
      <c r="G13" s="66"/>
      <c r="H13" s="65"/>
      <c r="I13" s="72">
        <f t="shared" si="0"/>
        <v>0</v>
      </c>
      <c r="J13" s="64">
        <f t="shared" si="1"/>
        <v>0</v>
      </c>
    </row>
    <row r="14" spans="1:10" s="28" customFormat="1" ht="18" customHeight="1">
      <c r="A14" s="27"/>
      <c r="B14" s="34" t="s">
        <v>98</v>
      </c>
      <c r="C14" s="86" t="s">
        <v>22</v>
      </c>
      <c r="D14" s="35" t="s">
        <v>18</v>
      </c>
      <c r="E14" s="36">
        <v>1</v>
      </c>
      <c r="F14" s="36"/>
      <c r="G14" s="66"/>
      <c r="H14" s="65"/>
      <c r="I14" s="72">
        <f>H14+G14</f>
        <v>0</v>
      </c>
      <c r="J14" s="64">
        <f>I14*F14</f>
        <v>0</v>
      </c>
    </row>
    <row r="15" spans="1:10" s="14" customFormat="1" ht="18" customHeight="1">
      <c r="A15" s="16"/>
      <c r="B15" s="29">
        <v>2</v>
      </c>
      <c r="C15" s="30" t="s">
        <v>23</v>
      </c>
      <c r="D15" s="31"/>
      <c r="E15" s="31"/>
      <c r="F15" s="31"/>
      <c r="G15" s="32"/>
      <c r="H15" s="33"/>
      <c r="I15" s="71"/>
      <c r="J15" s="43">
        <f>SUM(J16:J25)</f>
        <v>0</v>
      </c>
    </row>
    <row r="16" spans="1:10" s="28" customFormat="1" ht="18" customHeight="1">
      <c r="A16" s="27"/>
      <c r="B16" s="77" t="s">
        <v>24</v>
      </c>
      <c r="C16" s="76" t="s">
        <v>25</v>
      </c>
      <c r="D16" s="35"/>
      <c r="E16" s="65"/>
      <c r="F16" s="65"/>
      <c r="G16" s="66"/>
      <c r="H16" s="65"/>
      <c r="I16" s="72"/>
      <c r="J16" s="64"/>
    </row>
    <row r="17" spans="1:10" s="22" customFormat="1" ht="18" customHeight="1">
      <c r="A17" s="105"/>
      <c r="B17" s="34" t="s">
        <v>26</v>
      </c>
      <c r="C17" s="85" t="s">
        <v>70</v>
      </c>
      <c r="D17" s="35" t="s">
        <v>32</v>
      </c>
      <c r="E17" s="75">
        <f>(15.19+1.23+13.07+2.56+12.4+1.39)*3.1</f>
        <v>142.10399999999998</v>
      </c>
      <c r="F17" s="75"/>
      <c r="G17" s="66"/>
      <c r="H17" s="65"/>
      <c r="I17" s="72">
        <f t="shared" ref="I17" si="2">H17+G17</f>
        <v>0</v>
      </c>
      <c r="J17" s="64">
        <f t="shared" ref="J17" si="3">I17*F17</f>
        <v>0</v>
      </c>
    </row>
    <row r="18" spans="1:10" s="22" customFormat="1" ht="18" customHeight="1">
      <c r="A18" s="105"/>
      <c r="B18" s="34" t="s">
        <v>27</v>
      </c>
      <c r="C18" s="85" t="s">
        <v>83</v>
      </c>
      <c r="D18" s="35" t="s">
        <v>32</v>
      </c>
      <c r="E18" s="75">
        <f>6.55+224</f>
        <v>230.55</v>
      </c>
      <c r="F18" s="75"/>
      <c r="G18" s="66"/>
      <c r="H18" s="65"/>
      <c r="I18" s="72">
        <f t="shared" ref="I18:I25" si="4">H18+G18</f>
        <v>0</v>
      </c>
      <c r="J18" s="64">
        <f t="shared" ref="J18:J25" si="5">I18*F18</f>
        <v>0</v>
      </c>
    </row>
    <row r="19" spans="1:10" s="22" customFormat="1" ht="18" customHeight="1">
      <c r="A19" s="105"/>
      <c r="B19" s="34" t="s">
        <v>28</v>
      </c>
      <c r="C19" s="85" t="s">
        <v>260</v>
      </c>
      <c r="D19" s="35" t="s">
        <v>261</v>
      </c>
      <c r="E19" s="75">
        <v>40</v>
      </c>
      <c r="F19" s="75"/>
      <c r="G19" s="66"/>
      <c r="H19" s="65"/>
      <c r="I19" s="72">
        <f t="shared" ref="I19" si="6">H19+G19</f>
        <v>0</v>
      </c>
      <c r="J19" s="64">
        <f t="shared" ref="J19" si="7">I19*F19</f>
        <v>0</v>
      </c>
    </row>
    <row r="20" spans="1:10" s="22" customFormat="1" ht="18" customHeight="1">
      <c r="A20" s="105"/>
      <c r="B20" s="34" t="s">
        <v>29</v>
      </c>
      <c r="C20" s="85" t="s">
        <v>90</v>
      </c>
      <c r="D20" s="35" t="s">
        <v>18</v>
      </c>
      <c r="E20" s="75">
        <v>1</v>
      </c>
      <c r="F20" s="75"/>
      <c r="G20" s="66"/>
      <c r="H20" s="65"/>
      <c r="I20" s="72">
        <f t="shared" si="4"/>
        <v>0</v>
      </c>
      <c r="J20" s="64">
        <f t="shared" si="5"/>
        <v>0</v>
      </c>
    </row>
    <row r="21" spans="1:10" s="22" customFormat="1" ht="18" customHeight="1">
      <c r="A21" s="105"/>
      <c r="B21" s="34" t="s">
        <v>30</v>
      </c>
      <c r="C21" s="85" t="s">
        <v>91</v>
      </c>
      <c r="D21" s="35" t="s">
        <v>40</v>
      </c>
      <c r="E21" s="75">
        <v>4</v>
      </c>
      <c r="F21" s="75"/>
      <c r="G21" s="66"/>
      <c r="H21" s="65"/>
      <c r="I21" s="72">
        <f t="shared" si="4"/>
        <v>0</v>
      </c>
      <c r="J21" s="64">
        <f t="shared" si="5"/>
        <v>0</v>
      </c>
    </row>
    <row r="22" spans="1:10" s="22" customFormat="1" ht="18" customHeight="1">
      <c r="A22" s="105"/>
      <c r="B22" s="34" t="s">
        <v>31</v>
      </c>
      <c r="C22" s="85" t="s">
        <v>219</v>
      </c>
      <c r="D22" s="35" t="s">
        <v>40</v>
      </c>
      <c r="E22" s="75">
        <v>4</v>
      </c>
      <c r="F22" s="75"/>
      <c r="G22" s="66"/>
      <c r="H22" s="65"/>
      <c r="I22" s="72">
        <f t="shared" ref="I22" si="8">H22+G22</f>
        <v>0</v>
      </c>
      <c r="J22" s="64">
        <f t="shared" ref="J22" si="9">I22*F22</f>
        <v>0</v>
      </c>
    </row>
    <row r="23" spans="1:10" s="22" customFormat="1" ht="18" customHeight="1">
      <c r="A23" s="105"/>
      <c r="B23" s="34" t="s">
        <v>220</v>
      </c>
      <c r="C23" s="85" t="s">
        <v>263</v>
      </c>
      <c r="D23" s="35" t="s">
        <v>261</v>
      </c>
      <c r="E23" s="75">
        <v>7</v>
      </c>
      <c r="F23" s="75"/>
      <c r="G23" s="66"/>
      <c r="H23" s="65"/>
      <c r="I23" s="72">
        <f t="shared" ref="I23" si="10">H23+G23</f>
        <v>0</v>
      </c>
      <c r="J23" s="64">
        <f t="shared" ref="J23" si="11">I23*F23</f>
        <v>0</v>
      </c>
    </row>
    <row r="24" spans="1:10" s="22" customFormat="1" ht="18" customHeight="1">
      <c r="A24" s="105"/>
      <c r="B24" s="34" t="s">
        <v>264</v>
      </c>
      <c r="C24" s="85" t="s">
        <v>262</v>
      </c>
      <c r="D24" s="35" t="s">
        <v>18</v>
      </c>
      <c r="E24" s="75">
        <v>1</v>
      </c>
      <c r="F24" s="75"/>
      <c r="G24" s="66"/>
      <c r="H24" s="65"/>
      <c r="I24" s="72">
        <f t="shared" ref="I24" si="12">H24+G24</f>
        <v>0</v>
      </c>
      <c r="J24" s="64">
        <f t="shared" ref="J24" si="13">I24*F24</f>
        <v>0</v>
      </c>
    </row>
    <row r="25" spans="1:10" s="22" customFormat="1" ht="18" customHeight="1">
      <c r="A25" s="105"/>
      <c r="B25" s="34" t="s">
        <v>265</v>
      </c>
      <c r="C25" s="85" t="s">
        <v>56</v>
      </c>
      <c r="D25" s="35" t="s">
        <v>18</v>
      </c>
      <c r="E25" s="65">
        <v>1</v>
      </c>
      <c r="F25" s="65"/>
      <c r="G25" s="66"/>
      <c r="H25" s="65"/>
      <c r="I25" s="72">
        <f t="shared" si="4"/>
        <v>0</v>
      </c>
      <c r="J25" s="64">
        <f t="shared" si="5"/>
        <v>0</v>
      </c>
    </row>
    <row r="26" spans="1:10" s="28" customFormat="1" ht="18" customHeight="1">
      <c r="A26" s="27"/>
      <c r="B26" s="29">
        <v>3</v>
      </c>
      <c r="C26" s="30" t="s">
        <v>250</v>
      </c>
      <c r="D26" s="31"/>
      <c r="E26" s="31"/>
      <c r="F26" s="31"/>
      <c r="G26" s="32"/>
      <c r="H26" s="33"/>
      <c r="I26" s="71"/>
      <c r="J26" s="43">
        <f>SUM(J27:J30)</f>
        <v>0</v>
      </c>
    </row>
    <row r="27" spans="1:10" s="22" customFormat="1" ht="18" customHeight="1">
      <c r="A27" s="105"/>
      <c r="B27" s="34" t="s">
        <v>57</v>
      </c>
      <c r="C27" s="85" t="s">
        <v>246</v>
      </c>
      <c r="D27" s="35" t="s">
        <v>100</v>
      </c>
      <c r="E27" s="66">
        <f>(822*0.03)+(822*0.05)</f>
        <v>65.760000000000005</v>
      </c>
      <c r="F27" s="66"/>
      <c r="G27" s="66"/>
      <c r="H27" s="65"/>
      <c r="I27" s="72">
        <f>H27+G27</f>
        <v>0</v>
      </c>
      <c r="J27" s="64">
        <f>I27*F27</f>
        <v>0</v>
      </c>
    </row>
    <row r="28" spans="1:10" s="22" customFormat="1" ht="18" customHeight="1">
      <c r="A28" s="105"/>
      <c r="B28" s="34" t="s">
        <v>33</v>
      </c>
      <c r="C28" s="85" t="s">
        <v>101</v>
      </c>
      <c r="D28" s="35" t="s">
        <v>92</v>
      </c>
      <c r="E28" s="65">
        <f>80</f>
        <v>80</v>
      </c>
      <c r="F28" s="65"/>
      <c r="G28" s="66"/>
      <c r="H28" s="65"/>
      <c r="I28" s="72">
        <f>H28+G28</f>
        <v>0</v>
      </c>
      <c r="J28" s="64">
        <f>I28*F28</f>
        <v>0</v>
      </c>
    </row>
    <row r="29" spans="1:10" s="28" customFormat="1" ht="13.8">
      <c r="A29" s="27"/>
      <c r="B29" s="34" t="s">
        <v>34</v>
      </c>
      <c r="C29" s="85" t="s">
        <v>102</v>
      </c>
      <c r="D29" s="35" t="s">
        <v>103</v>
      </c>
      <c r="E29" s="65">
        <v>1261</v>
      </c>
      <c r="F29" s="65"/>
      <c r="G29" s="66"/>
      <c r="H29" s="65"/>
      <c r="I29" s="72">
        <f>H29+G29</f>
        <v>0</v>
      </c>
      <c r="J29" s="64">
        <f>I29*F29</f>
        <v>0</v>
      </c>
    </row>
    <row r="30" spans="1:10" s="28" customFormat="1" ht="13.8">
      <c r="A30" s="27"/>
      <c r="B30" s="34" t="s">
        <v>58</v>
      </c>
      <c r="C30" s="85" t="s">
        <v>251</v>
      </c>
      <c r="D30" s="35" t="s">
        <v>261</v>
      </c>
      <c r="E30" s="65">
        <v>6</v>
      </c>
      <c r="F30" s="65"/>
      <c r="G30" s="66"/>
      <c r="H30" s="65"/>
      <c r="I30" s="72">
        <f>H30+G30</f>
        <v>0</v>
      </c>
      <c r="J30" s="64">
        <f>I30*F30</f>
        <v>0</v>
      </c>
    </row>
    <row r="31" spans="1:10" s="28" customFormat="1" ht="18" customHeight="1">
      <c r="A31" s="27"/>
      <c r="B31" s="29">
        <v>4</v>
      </c>
      <c r="C31" s="30" t="s">
        <v>71</v>
      </c>
      <c r="D31" s="31"/>
      <c r="E31" s="31"/>
      <c r="F31" s="31"/>
      <c r="G31" s="32"/>
      <c r="H31" s="33"/>
      <c r="I31" s="71"/>
      <c r="J31" s="43">
        <f>SUM(J32:J39)</f>
        <v>0</v>
      </c>
    </row>
    <row r="32" spans="1:10" s="92" customFormat="1" ht="18" customHeight="1">
      <c r="A32" s="91"/>
      <c r="B32" s="34" t="s">
        <v>59</v>
      </c>
      <c r="C32" s="85" t="s">
        <v>93</v>
      </c>
      <c r="D32" s="35" t="s">
        <v>32</v>
      </c>
      <c r="E32" s="65">
        <f>(79*1.1)</f>
        <v>86.9</v>
      </c>
      <c r="F32" s="65"/>
      <c r="G32" s="66"/>
      <c r="H32" s="65"/>
      <c r="I32" s="72">
        <f t="shared" ref="I32:I34" si="14">H32+G32</f>
        <v>0</v>
      </c>
      <c r="J32" s="64">
        <f t="shared" ref="J32:J34" si="15">I32*F32</f>
        <v>0</v>
      </c>
    </row>
    <row r="33" spans="1:10" s="92" customFormat="1" ht="18" customHeight="1">
      <c r="A33" s="91"/>
      <c r="B33" s="34" t="s">
        <v>60</v>
      </c>
      <c r="C33" s="85" t="s">
        <v>72</v>
      </c>
      <c r="D33" s="35" t="s">
        <v>32</v>
      </c>
      <c r="E33" s="65">
        <f>E32*2</f>
        <v>173.8</v>
      </c>
      <c r="F33" s="65"/>
      <c r="G33" s="66"/>
      <c r="H33" s="65"/>
      <c r="I33" s="72">
        <f t="shared" si="14"/>
        <v>0</v>
      </c>
      <c r="J33" s="64">
        <f t="shared" si="15"/>
        <v>0</v>
      </c>
    </row>
    <row r="34" spans="1:10" s="92" customFormat="1" ht="18" customHeight="1">
      <c r="A34" s="91"/>
      <c r="B34" s="34" t="s">
        <v>61</v>
      </c>
      <c r="C34" s="85" t="s">
        <v>73</v>
      </c>
      <c r="D34" s="35" t="s">
        <v>32</v>
      </c>
      <c r="E34" s="65">
        <f>E32*2</f>
        <v>173.8</v>
      </c>
      <c r="F34" s="65"/>
      <c r="G34" s="66"/>
      <c r="H34" s="65"/>
      <c r="I34" s="72">
        <f t="shared" si="14"/>
        <v>0</v>
      </c>
      <c r="J34" s="64">
        <f t="shared" si="15"/>
        <v>0</v>
      </c>
    </row>
    <row r="35" spans="1:10" s="92" customFormat="1" ht="18" customHeight="1">
      <c r="A35" s="91"/>
      <c r="B35" s="34" t="s">
        <v>67</v>
      </c>
      <c r="C35" s="85" t="s">
        <v>94</v>
      </c>
      <c r="D35" s="35" t="s">
        <v>32</v>
      </c>
      <c r="E35" s="65">
        <f>((2.1+3.51+3.51+3.51+3.51+1.95+1.57+1.55+0.9+2.97+3.09+1+0.4+2.35+1.24+0.83+1.77+7.53)*3.64)+((24*3.11))</f>
        <v>232.21559999999999</v>
      </c>
      <c r="F35" s="65"/>
      <c r="G35" s="66"/>
      <c r="H35" s="65"/>
      <c r="I35" s="72">
        <f>H35+G35</f>
        <v>0</v>
      </c>
      <c r="J35" s="64">
        <f>I35*F35</f>
        <v>0</v>
      </c>
    </row>
    <row r="36" spans="1:10" s="92" customFormat="1" ht="18" customHeight="1">
      <c r="A36" s="91"/>
      <c r="B36" s="34" t="s">
        <v>76</v>
      </c>
      <c r="C36" s="85" t="s">
        <v>131</v>
      </c>
      <c r="D36" s="35" t="s">
        <v>32</v>
      </c>
      <c r="E36" s="65">
        <f>((13.57+12.2)*3.64)+(31.8*3.11)+(80*2.55)</f>
        <v>396.70080000000002</v>
      </c>
      <c r="F36" s="65"/>
      <c r="G36" s="66"/>
      <c r="H36" s="65"/>
      <c r="I36" s="72">
        <f>H36+G36</f>
        <v>0</v>
      </c>
      <c r="J36" s="64">
        <f>I36*F36</f>
        <v>0</v>
      </c>
    </row>
    <row r="37" spans="1:10" s="92" customFormat="1" ht="18" customHeight="1">
      <c r="A37" s="91"/>
      <c r="B37" s="34" t="s">
        <v>77</v>
      </c>
      <c r="C37" s="85" t="s">
        <v>99</v>
      </c>
      <c r="D37" s="35" t="s">
        <v>32</v>
      </c>
      <c r="E37" s="65">
        <f>0.6*3.64</f>
        <v>2.1840000000000002</v>
      </c>
      <c r="F37" s="65"/>
      <c r="G37" s="66"/>
      <c r="H37" s="65"/>
      <c r="I37" s="72">
        <f>H37+G37</f>
        <v>0</v>
      </c>
      <c r="J37" s="64">
        <f>I37*F37</f>
        <v>0</v>
      </c>
    </row>
    <row r="38" spans="1:10" s="92" customFormat="1" ht="27" customHeight="1">
      <c r="A38" s="91"/>
      <c r="B38" s="34" t="s">
        <v>78</v>
      </c>
      <c r="C38" s="85" t="s">
        <v>218</v>
      </c>
      <c r="D38" s="35" t="s">
        <v>18</v>
      </c>
      <c r="E38" s="65">
        <v>1</v>
      </c>
      <c r="F38" s="65"/>
      <c r="G38" s="66"/>
      <c r="H38" s="65"/>
      <c r="I38" s="72">
        <f>H38+G38</f>
        <v>0</v>
      </c>
      <c r="J38" s="64">
        <f>I38*F38</f>
        <v>0</v>
      </c>
    </row>
    <row r="39" spans="1:10" s="92" customFormat="1" ht="13.8">
      <c r="A39" s="91"/>
      <c r="B39" s="34" t="s">
        <v>79</v>
      </c>
      <c r="C39" s="85" t="s">
        <v>249</v>
      </c>
      <c r="D39" s="35" t="s">
        <v>40</v>
      </c>
      <c r="E39" s="65">
        <v>4</v>
      </c>
      <c r="F39" s="65"/>
      <c r="G39" s="66"/>
      <c r="H39" s="65"/>
      <c r="I39" s="72">
        <f>H39+G39</f>
        <v>0</v>
      </c>
      <c r="J39" s="64">
        <f>I39*F39</f>
        <v>0</v>
      </c>
    </row>
    <row r="40" spans="1:10" s="28" customFormat="1" ht="18" customHeight="1">
      <c r="A40" s="27"/>
      <c r="B40" s="29">
        <v>5</v>
      </c>
      <c r="C40" s="30" t="s">
        <v>55</v>
      </c>
      <c r="D40" s="31"/>
      <c r="E40" s="31"/>
      <c r="F40" s="31"/>
      <c r="G40" s="32"/>
      <c r="H40" s="33"/>
      <c r="I40" s="71"/>
      <c r="J40" s="43">
        <f>SUM(J41:J45)</f>
        <v>0</v>
      </c>
    </row>
    <row r="41" spans="1:10" s="28" customFormat="1" ht="13.8">
      <c r="A41" s="27"/>
      <c r="B41" s="34" t="s">
        <v>36</v>
      </c>
      <c r="C41" s="85" t="s">
        <v>104</v>
      </c>
      <c r="D41" s="35" t="s">
        <v>54</v>
      </c>
      <c r="E41" s="65">
        <v>1000</v>
      </c>
      <c r="F41" s="65"/>
      <c r="G41" s="66"/>
      <c r="H41" s="65"/>
      <c r="I41" s="72">
        <f t="shared" ref="I41:I43" si="16">H41+G41</f>
        <v>0</v>
      </c>
      <c r="J41" s="64">
        <f t="shared" ref="J41:J43" si="17">I41*F41</f>
        <v>0</v>
      </c>
    </row>
    <row r="42" spans="1:10" s="28" customFormat="1" ht="13.8">
      <c r="A42" s="27"/>
      <c r="B42" s="34" t="s">
        <v>80</v>
      </c>
      <c r="C42" s="85" t="s">
        <v>266</v>
      </c>
      <c r="D42" s="35" t="s">
        <v>32</v>
      </c>
      <c r="E42" s="65">
        <f>432*1.1</f>
        <v>475.20000000000005</v>
      </c>
      <c r="F42" s="65"/>
      <c r="G42" s="66"/>
      <c r="H42" s="65"/>
      <c r="I42" s="72">
        <f t="shared" si="16"/>
        <v>0</v>
      </c>
      <c r="J42" s="64">
        <f t="shared" si="17"/>
        <v>0</v>
      </c>
    </row>
    <row r="43" spans="1:10" s="28" customFormat="1" ht="27.6">
      <c r="A43" s="27"/>
      <c r="B43" s="34" t="s">
        <v>81</v>
      </c>
      <c r="C43" s="85" t="s">
        <v>106</v>
      </c>
      <c r="D43" s="35" t="s">
        <v>39</v>
      </c>
      <c r="E43" s="65">
        <f>(1.38+3.51+1+0.1+3.51+3.51)*1.1</f>
        <v>14.311000000000002</v>
      </c>
      <c r="F43" s="65"/>
      <c r="G43" s="66"/>
      <c r="H43" s="65"/>
      <c r="I43" s="72">
        <f t="shared" si="16"/>
        <v>0</v>
      </c>
      <c r="J43" s="64">
        <f t="shared" si="17"/>
        <v>0</v>
      </c>
    </row>
    <row r="44" spans="1:10" s="28" customFormat="1" ht="27.6">
      <c r="A44" s="27"/>
      <c r="B44" s="34" t="s">
        <v>117</v>
      </c>
      <c r="C44" s="85" t="s">
        <v>105</v>
      </c>
      <c r="D44" s="35" t="s">
        <v>39</v>
      </c>
      <c r="E44" s="65">
        <f>(6.35+8.5+8.5+8.5+8.5)</f>
        <v>40.35</v>
      </c>
      <c r="F44" s="65"/>
      <c r="G44" s="66"/>
      <c r="H44" s="65"/>
      <c r="I44" s="72">
        <f>H44+G44</f>
        <v>0</v>
      </c>
      <c r="J44" s="64">
        <f t="shared" ref="J44" si="18">I44*F44</f>
        <v>0</v>
      </c>
    </row>
    <row r="45" spans="1:10" s="28" customFormat="1" ht="18" customHeight="1">
      <c r="A45" s="27"/>
      <c r="B45" s="34" t="s">
        <v>84</v>
      </c>
      <c r="C45" s="85" t="s">
        <v>107</v>
      </c>
      <c r="D45" s="35" t="s">
        <v>32</v>
      </c>
      <c r="E45" s="65">
        <f>16*3.64*1.05</f>
        <v>61.152000000000008</v>
      </c>
      <c r="F45" s="65"/>
      <c r="G45" s="66"/>
      <c r="H45" s="65"/>
      <c r="I45" s="72">
        <f t="shared" ref="I45" si="19">H45+G45</f>
        <v>0</v>
      </c>
      <c r="J45" s="64">
        <f t="shared" ref="J45" si="20">I45*F45</f>
        <v>0</v>
      </c>
    </row>
    <row r="46" spans="1:10" s="28" customFormat="1" ht="18" customHeight="1">
      <c r="A46" s="27"/>
      <c r="B46" s="29">
        <v>6</v>
      </c>
      <c r="C46" s="30" t="s">
        <v>38</v>
      </c>
      <c r="D46" s="31"/>
      <c r="E46" s="31"/>
      <c r="F46" s="31"/>
      <c r="G46" s="32"/>
      <c r="H46" s="33"/>
      <c r="I46" s="71"/>
      <c r="J46" s="43">
        <f>SUM(J47:J52)</f>
        <v>0</v>
      </c>
    </row>
    <row r="47" spans="1:10" s="28" customFormat="1" ht="27.6">
      <c r="A47" s="27"/>
      <c r="B47" s="34" t="s">
        <v>53</v>
      </c>
      <c r="C47" s="88" t="s">
        <v>112</v>
      </c>
      <c r="D47" s="98" t="s">
        <v>40</v>
      </c>
      <c r="E47" s="65">
        <v>15</v>
      </c>
      <c r="F47" s="65"/>
      <c r="G47" s="66"/>
      <c r="H47" s="65"/>
      <c r="I47" s="72">
        <f t="shared" ref="I47:I52" si="21">H47+G47</f>
        <v>0</v>
      </c>
      <c r="J47" s="64">
        <f t="shared" ref="J47:J52" si="22">I47*F47</f>
        <v>0</v>
      </c>
    </row>
    <row r="48" spans="1:10" s="28" customFormat="1" ht="27.6">
      <c r="A48" s="27"/>
      <c r="B48" s="34" t="s">
        <v>86</v>
      </c>
      <c r="C48" s="88" t="s">
        <v>113</v>
      </c>
      <c r="D48" s="98" t="s">
        <v>40</v>
      </c>
      <c r="E48" s="65">
        <v>10</v>
      </c>
      <c r="F48" s="65"/>
      <c r="G48" s="66"/>
      <c r="H48" s="65"/>
      <c r="I48" s="72">
        <f t="shared" si="21"/>
        <v>0</v>
      </c>
      <c r="J48" s="64">
        <f t="shared" si="22"/>
        <v>0</v>
      </c>
    </row>
    <row r="49" spans="1:10" s="28" customFormat="1" ht="27.6">
      <c r="A49" s="27"/>
      <c r="B49" s="34" t="s">
        <v>119</v>
      </c>
      <c r="C49" s="88" t="s">
        <v>114</v>
      </c>
      <c r="D49" s="98" t="s">
        <v>40</v>
      </c>
      <c r="E49" s="65">
        <v>5</v>
      </c>
      <c r="F49" s="65"/>
      <c r="G49" s="66"/>
      <c r="H49" s="65"/>
      <c r="I49" s="72">
        <f t="shared" si="21"/>
        <v>0</v>
      </c>
      <c r="J49" s="64">
        <f t="shared" si="22"/>
        <v>0</v>
      </c>
    </row>
    <row r="50" spans="1:10" s="28" customFormat="1" ht="27.6">
      <c r="A50" s="27"/>
      <c r="B50" s="34" t="s">
        <v>120</v>
      </c>
      <c r="C50" s="88" t="s">
        <v>115</v>
      </c>
      <c r="D50" s="98" t="s">
        <v>40</v>
      </c>
      <c r="E50" s="65">
        <v>10</v>
      </c>
      <c r="F50" s="65"/>
      <c r="G50" s="66"/>
      <c r="H50" s="65"/>
      <c r="I50" s="72">
        <f t="shared" si="21"/>
        <v>0</v>
      </c>
      <c r="J50" s="64">
        <f t="shared" si="22"/>
        <v>0</v>
      </c>
    </row>
    <row r="51" spans="1:10" s="28" customFormat="1" ht="27.6">
      <c r="A51" s="27"/>
      <c r="B51" s="34" t="s">
        <v>121</v>
      </c>
      <c r="C51" s="88" t="s">
        <v>116</v>
      </c>
      <c r="D51" s="98" t="s">
        <v>40</v>
      </c>
      <c r="E51" s="65">
        <v>5</v>
      </c>
      <c r="F51" s="65"/>
      <c r="G51" s="66"/>
      <c r="H51" s="65"/>
      <c r="I51" s="72">
        <f t="shared" si="21"/>
        <v>0</v>
      </c>
      <c r="J51" s="64">
        <f t="shared" si="22"/>
        <v>0</v>
      </c>
    </row>
    <row r="52" spans="1:10" s="28" customFormat="1" ht="13.8">
      <c r="A52" s="27"/>
      <c r="B52" s="34" t="s">
        <v>122</v>
      </c>
      <c r="C52" s="88" t="s">
        <v>110</v>
      </c>
      <c r="D52" s="35" t="s">
        <v>18</v>
      </c>
      <c r="E52" s="65">
        <v>1</v>
      </c>
      <c r="F52" s="65"/>
      <c r="G52" s="66"/>
      <c r="H52" s="65"/>
      <c r="I52" s="72">
        <f t="shared" si="21"/>
        <v>0</v>
      </c>
      <c r="J52" s="64">
        <f t="shared" si="22"/>
        <v>0</v>
      </c>
    </row>
    <row r="53" spans="1:10" s="13" customFormat="1" ht="18" customHeight="1">
      <c r="A53" s="18"/>
      <c r="B53" s="29">
        <v>7</v>
      </c>
      <c r="C53" s="30" t="s">
        <v>132</v>
      </c>
      <c r="D53" s="31"/>
      <c r="E53" s="31"/>
      <c r="F53" s="31"/>
      <c r="G53" s="32"/>
      <c r="H53" s="33"/>
      <c r="I53" s="71"/>
      <c r="J53" s="43">
        <f>SUM(J54:J104)</f>
        <v>0</v>
      </c>
    </row>
    <row r="54" spans="1:10" s="7" customFormat="1" ht="24.6" customHeight="1">
      <c r="A54" s="17"/>
      <c r="B54" s="109" t="s">
        <v>62</v>
      </c>
      <c r="C54" s="110" t="s">
        <v>133</v>
      </c>
      <c r="D54" s="35"/>
      <c r="E54" s="36"/>
      <c r="F54" s="36"/>
      <c r="G54" s="66"/>
      <c r="H54" s="65"/>
      <c r="I54" s="72"/>
      <c r="J54" s="64"/>
    </row>
    <row r="55" spans="1:10" s="28" customFormat="1" ht="13.8">
      <c r="A55" s="27"/>
      <c r="B55" s="34" t="s">
        <v>152</v>
      </c>
      <c r="C55" s="88" t="s">
        <v>134</v>
      </c>
      <c r="D55" s="98" t="s">
        <v>150</v>
      </c>
      <c r="E55" s="65">
        <v>25</v>
      </c>
      <c r="F55" s="65"/>
      <c r="G55" s="66"/>
      <c r="H55" s="65"/>
      <c r="I55" s="72">
        <f t="shared" ref="I55:I70" si="23">H55+G55</f>
        <v>0</v>
      </c>
      <c r="J55" s="64">
        <f t="shared" ref="J55:J70" si="24">I55*F55</f>
        <v>0</v>
      </c>
    </row>
    <row r="56" spans="1:10" s="28" customFormat="1" ht="16.8" customHeight="1">
      <c r="A56" s="27"/>
      <c r="B56" s="34" t="s">
        <v>154</v>
      </c>
      <c r="C56" s="88" t="s">
        <v>135</v>
      </c>
      <c r="D56" s="98" t="s">
        <v>150</v>
      </c>
      <c r="E56" s="65">
        <v>5</v>
      </c>
      <c r="F56" s="65"/>
      <c r="G56" s="66"/>
      <c r="H56" s="65"/>
      <c r="I56" s="72">
        <f t="shared" si="23"/>
        <v>0</v>
      </c>
      <c r="J56" s="64">
        <f t="shared" si="24"/>
        <v>0</v>
      </c>
    </row>
    <row r="57" spans="1:10" s="28" customFormat="1" ht="13.2" customHeight="1">
      <c r="A57" s="27"/>
      <c r="B57" s="34" t="s">
        <v>155</v>
      </c>
      <c r="C57" s="88" t="s">
        <v>136</v>
      </c>
      <c r="D57" s="98" t="s">
        <v>150</v>
      </c>
      <c r="E57" s="65">
        <v>1</v>
      </c>
      <c r="F57" s="65"/>
      <c r="G57" s="66"/>
      <c r="H57" s="65"/>
      <c r="I57" s="72">
        <f t="shared" si="23"/>
        <v>0</v>
      </c>
      <c r="J57" s="64">
        <f t="shared" si="24"/>
        <v>0</v>
      </c>
    </row>
    <row r="58" spans="1:10" s="28" customFormat="1" ht="13.8">
      <c r="A58" s="27"/>
      <c r="B58" s="34" t="s">
        <v>156</v>
      </c>
      <c r="C58" s="88" t="s">
        <v>137</v>
      </c>
      <c r="D58" s="98" t="s">
        <v>151</v>
      </c>
      <c r="E58" s="65">
        <v>95</v>
      </c>
      <c r="F58" s="65"/>
      <c r="G58" s="66"/>
      <c r="H58" s="65"/>
      <c r="I58" s="72">
        <f t="shared" si="23"/>
        <v>0</v>
      </c>
      <c r="J58" s="64">
        <f t="shared" si="24"/>
        <v>0</v>
      </c>
    </row>
    <row r="59" spans="1:10" s="28" customFormat="1" ht="13.8">
      <c r="A59" s="27"/>
      <c r="B59" s="34" t="s">
        <v>157</v>
      </c>
      <c r="C59" s="88" t="s">
        <v>138</v>
      </c>
      <c r="D59" s="98" t="s">
        <v>150</v>
      </c>
      <c r="E59" s="65">
        <v>1</v>
      </c>
      <c r="F59" s="65"/>
      <c r="G59" s="66"/>
      <c r="H59" s="65"/>
      <c r="I59" s="72">
        <f t="shared" si="23"/>
        <v>0</v>
      </c>
      <c r="J59" s="64">
        <f t="shared" si="24"/>
        <v>0</v>
      </c>
    </row>
    <row r="60" spans="1:10" s="28" customFormat="1" ht="13.8">
      <c r="A60" s="27"/>
      <c r="B60" s="34" t="s">
        <v>158</v>
      </c>
      <c r="C60" s="88" t="s">
        <v>139</v>
      </c>
      <c r="D60" s="98" t="s">
        <v>151</v>
      </c>
      <c r="E60" s="65">
        <v>310</v>
      </c>
      <c r="F60" s="65"/>
      <c r="G60" s="66"/>
      <c r="H60" s="65"/>
      <c r="I60" s="72">
        <f t="shared" si="23"/>
        <v>0</v>
      </c>
      <c r="J60" s="64">
        <f t="shared" si="24"/>
        <v>0</v>
      </c>
    </row>
    <row r="61" spans="1:10" s="28" customFormat="1" ht="13.8">
      <c r="A61" s="27"/>
      <c r="B61" s="34" t="s">
        <v>159</v>
      </c>
      <c r="C61" s="88" t="s">
        <v>140</v>
      </c>
      <c r="D61" s="98" t="s">
        <v>151</v>
      </c>
      <c r="E61" s="65">
        <v>90</v>
      </c>
      <c r="F61" s="65"/>
      <c r="G61" s="66"/>
      <c r="H61" s="65"/>
      <c r="I61" s="72">
        <f t="shared" si="23"/>
        <v>0</v>
      </c>
      <c r="J61" s="64">
        <f t="shared" si="24"/>
        <v>0</v>
      </c>
    </row>
    <row r="62" spans="1:10" s="28" customFormat="1" ht="13.8">
      <c r="A62" s="27"/>
      <c r="B62" s="34" t="s">
        <v>160</v>
      </c>
      <c r="C62" s="88" t="s">
        <v>141</v>
      </c>
      <c r="D62" s="98" t="s">
        <v>151</v>
      </c>
      <c r="E62" s="65">
        <v>40</v>
      </c>
      <c r="F62" s="65"/>
      <c r="G62" s="66"/>
      <c r="H62" s="65"/>
      <c r="I62" s="72">
        <f t="shared" si="23"/>
        <v>0</v>
      </c>
      <c r="J62" s="64">
        <f t="shared" si="24"/>
        <v>0</v>
      </c>
    </row>
    <row r="63" spans="1:10" s="28" customFormat="1" ht="13.8">
      <c r="A63" s="27"/>
      <c r="B63" s="34" t="s">
        <v>161</v>
      </c>
      <c r="C63" s="88" t="s">
        <v>142</v>
      </c>
      <c r="D63" s="98" t="s">
        <v>150</v>
      </c>
      <c r="E63" s="65">
        <v>79</v>
      </c>
      <c r="F63" s="65"/>
      <c r="G63" s="66"/>
      <c r="H63" s="65"/>
      <c r="I63" s="72">
        <f t="shared" si="23"/>
        <v>0</v>
      </c>
      <c r="J63" s="64">
        <f t="shared" si="24"/>
        <v>0</v>
      </c>
    </row>
    <row r="64" spans="1:10" s="28" customFormat="1" ht="13.8">
      <c r="A64" s="27"/>
      <c r="B64" s="34" t="s">
        <v>162</v>
      </c>
      <c r="C64" s="88" t="s">
        <v>143</v>
      </c>
      <c r="D64" s="98" t="s">
        <v>151</v>
      </c>
      <c r="E64" s="65">
        <v>500</v>
      </c>
      <c r="F64" s="65"/>
      <c r="G64" s="66"/>
      <c r="H64" s="65"/>
      <c r="I64" s="72">
        <f t="shared" si="23"/>
        <v>0</v>
      </c>
      <c r="J64" s="64">
        <f t="shared" si="24"/>
        <v>0</v>
      </c>
    </row>
    <row r="65" spans="1:10" s="28" customFormat="1" ht="13.8">
      <c r="A65" s="27"/>
      <c r="B65" s="34" t="s">
        <v>163</v>
      </c>
      <c r="C65" s="88" t="s">
        <v>144</v>
      </c>
      <c r="D65" s="98" t="s">
        <v>151</v>
      </c>
      <c r="E65" s="65">
        <v>500</v>
      </c>
      <c r="F65" s="65"/>
      <c r="G65" s="66"/>
      <c r="H65" s="65"/>
      <c r="I65" s="72">
        <f t="shared" si="23"/>
        <v>0</v>
      </c>
      <c r="J65" s="64">
        <f t="shared" si="24"/>
        <v>0</v>
      </c>
    </row>
    <row r="66" spans="1:10" s="28" customFormat="1" ht="13.8">
      <c r="A66" s="27"/>
      <c r="B66" s="34" t="s">
        <v>164</v>
      </c>
      <c r="C66" s="88" t="s">
        <v>145</v>
      </c>
      <c r="D66" s="98" t="s">
        <v>151</v>
      </c>
      <c r="E66" s="65">
        <v>500</v>
      </c>
      <c r="F66" s="65"/>
      <c r="G66" s="66"/>
      <c r="H66" s="65"/>
      <c r="I66" s="72">
        <f t="shared" si="23"/>
        <v>0</v>
      </c>
      <c r="J66" s="64">
        <f t="shared" si="24"/>
        <v>0</v>
      </c>
    </row>
    <row r="67" spans="1:10" s="28" customFormat="1" ht="15" customHeight="1">
      <c r="A67" s="27"/>
      <c r="B67" s="34" t="s">
        <v>165</v>
      </c>
      <c r="C67" s="88" t="s">
        <v>146</v>
      </c>
      <c r="D67" s="98" t="s">
        <v>151</v>
      </c>
      <c r="E67" s="65">
        <v>400</v>
      </c>
      <c r="F67" s="65"/>
      <c r="G67" s="66"/>
      <c r="H67" s="65"/>
      <c r="I67" s="72">
        <f t="shared" si="23"/>
        <v>0</v>
      </c>
      <c r="J67" s="64">
        <f t="shared" si="24"/>
        <v>0</v>
      </c>
    </row>
    <row r="68" spans="1:10" s="28" customFormat="1" ht="13.8">
      <c r="A68" s="27"/>
      <c r="B68" s="34" t="s">
        <v>166</v>
      </c>
      <c r="C68" s="88" t="s">
        <v>147</v>
      </c>
      <c r="D68" s="98" t="s">
        <v>151</v>
      </c>
      <c r="E68" s="65">
        <v>400</v>
      </c>
      <c r="F68" s="65"/>
      <c r="G68" s="66"/>
      <c r="H68" s="65"/>
      <c r="I68" s="72">
        <f t="shared" si="23"/>
        <v>0</v>
      </c>
      <c r="J68" s="64">
        <f t="shared" si="24"/>
        <v>0</v>
      </c>
    </row>
    <row r="69" spans="1:10" s="28" customFormat="1" ht="13.8">
      <c r="A69" s="27"/>
      <c r="B69" s="34" t="s">
        <v>167</v>
      </c>
      <c r="C69" s="88" t="s">
        <v>148</v>
      </c>
      <c r="D69" s="98" t="s">
        <v>151</v>
      </c>
      <c r="E69" s="65">
        <v>400</v>
      </c>
      <c r="F69" s="65"/>
      <c r="G69" s="66"/>
      <c r="H69" s="65"/>
      <c r="I69" s="72">
        <f t="shared" si="23"/>
        <v>0</v>
      </c>
      <c r="J69" s="64">
        <f t="shared" si="24"/>
        <v>0</v>
      </c>
    </row>
    <row r="70" spans="1:10" s="28" customFormat="1" ht="13.8">
      <c r="A70" s="27"/>
      <c r="B70" s="34" t="s">
        <v>168</v>
      </c>
      <c r="C70" s="88" t="s">
        <v>149</v>
      </c>
      <c r="D70" s="98" t="s">
        <v>151</v>
      </c>
      <c r="E70" s="65">
        <v>400</v>
      </c>
      <c r="F70" s="65"/>
      <c r="G70" s="66"/>
      <c r="H70" s="65"/>
      <c r="I70" s="72">
        <f t="shared" si="23"/>
        <v>0</v>
      </c>
      <c r="J70" s="64">
        <f t="shared" si="24"/>
        <v>0</v>
      </c>
    </row>
    <row r="71" spans="1:10" s="28" customFormat="1" ht="13.8">
      <c r="A71" s="27"/>
      <c r="B71" s="109" t="s">
        <v>69</v>
      </c>
      <c r="C71" s="110" t="s">
        <v>169</v>
      </c>
      <c r="D71" s="98"/>
      <c r="E71" s="65"/>
      <c r="F71" s="65"/>
      <c r="G71" s="66"/>
      <c r="H71" s="65"/>
      <c r="I71" s="72"/>
      <c r="J71" s="64"/>
    </row>
    <row r="72" spans="1:10" s="7" customFormat="1" ht="13.8">
      <c r="A72" s="17"/>
      <c r="B72" s="37" t="s">
        <v>181</v>
      </c>
      <c r="C72" s="106" t="s">
        <v>170</v>
      </c>
      <c r="D72" s="35" t="s">
        <v>151</v>
      </c>
      <c r="E72" s="36">
        <v>90</v>
      </c>
      <c r="F72" s="36"/>
      <c r="G72" s="66"/>
      <c r="H72" s="65"/>
      <c r="I72" s="72">
        <f t="shared" ref="I72:I86" si="25">H72+G72</f>
        <v>0</v>
      </c>
      <c r="J72" s="64">
        <f t="shared" ref="J72:J86" si="26">I72*F72</f>
        <v>0</v>
      </c>
    </row>
    <row r="73" spans="1:10" s="7" customFormat="1" ht="13.8">
      <c r="A73" s="17"/>
      <c r="B73" s="37" t="s">
        <v>182</v>
      </c>
      <c r="C73" s="106" t="s">
        <v>171</v>
      </c>
      <c r="D73" s="35" t="s">
        <v>151</v>
      </c>
      <c r="E73" s="36">
        <v>15</v>
      </c>
      <c r="F73" s="36"/>
      <c r="G73" s="66"/>
      <c r="H73" s="65"/>
      <c r="I73" s="72">
        <f t="shared" si="25"/>
        <v>0</v>
      </c>
      <c r="J73" s="64">
        <f t="shared" si="26"/>
        <v>0</v>
      </c>
    </row>
    <row r="74" spans="1:10" s="7" customFormat="1" ht="13.8">
      <c r="A74" s="17"/>
      <c r="B74" s="37" t="s">
        <v>183</v>
      </c>
      <c r="C74" s="106" t="s">
        <v>142</v>
      </c>
      <c r="D74" s="35" t="s">
        <v>150</v>
      </c>
      <c r="E74" s="36">
        <v>36</v>
      </c>
      <c r="F74" s="36"/>
      <c r="G74" s="66"/>
      <c r="H74" s="65"/>
      <c r="I74" s="72">
        <f t="shared" si="25"/>
        <v>0</v>
      </c>
      <c r="J74" s="64">
        <f t="shared" si="26"/>
        <v>0</v>
      </c>
    </row>
    <row r="75" spans="1:10" s="7" customFormat="1" ht="13.8">
      <c r="A75" s="17"/>
      <c r="B75" s="37" t="s">
        <v>184</v>
      </c>
      <c r="C75" s="106" t="s">
        <v>172</v>
      </c>
      <c r="D75" s="35" t="s">
        <v>151</v>
      </c>
      <c r="E75" s="36">
        <v>30</v>
      </c>
      <c r="F75" s="36"/>
      <c r="G75" s="66"/>
      <c r="H75" s="65"/>
      <c r="I75" s="72">
        <f t="shared" si="25"/>
        <v>0</v>
      </c>
      <c r="J75" s="64">
        <f t="shared" si="26"/>
        <v>0</v>
      </c>
    </row>
    <row r="76" spans="1:10" s="7" customFormat="1" ht="13.8">
      <c r="A76" s="17"/>
      <c r="B76" s="37" t="s">
        <v>185</v>
      </c>
      <c r="C76" s="106" t="s">
        <v>173</v>
      </c>
      <c r="D76" s="35" t="s">
        <v>151</v>
      </c>
      <c r="E76" s="36">
        <v>95</v>
      </c>
      <c r="F76" s="36"/>
      <c r="G76" s="66"/>
      <c r="H76" s="65"/>
      <c r="I76" s="72">
        <f t="shared" si="25"/>
        <v>0</v>
      </c>
      <c r="J76" s="64">
        <f t="shared" si="26"/>
        <v>0</v>
      </c>
    </row>
    <row r="77" spans="1:10" s="7" customFormat="1" ht="13.8">
      <c r="A77" s="17"/>
      <c r="B77" s="37" t="s">
        <v>186</v>
      </c>
      <c r="C77" s="106" t="s">
        <v>143</v>
      </c>
      <c r="D77" s="35" t="s">
        <v>151</v>
      </c>
      <c r="E77" s="36">
        <v>150</v>
      </c>
      <c r="F77" s="36"/>
      <c r="G77" s="66"/>
      <c r="H77" s="65"/>
      <c r="I77" s="72">
        <f t="shared" si="25"/>
        <v>0</v>
      </c>
      <c r="J77" s="64">
        <f t="shared" si="26"/>
        <v>0</v>
      </c>
    </row>
    <row r="78" spans="1:10" s="7" customFormat="1" ht="13.8">
      <c r="A78" s="17"/>
      <c r="B78" s="37" t="s">
        <v>187</v>
      </c>
      <c r="C78" s="106" t="s">
        <v>144</v>
      </c>
      <c r="D78" s="35" t="s">
        <v>151</v>
      </c>
      <c r="E78" s="36">
        <v>150</v>
      </c>
      <c r="F78" s="36"/>
      <c r="G78" s="66"/>
      <c r="H78" s="65"/>
      <c r="I78" s="72">
        <f t="shared" si="25"/>
        <v>0</v>
      </c>
      <c r="J78" s="64">
        <f t="shared" si="26"/>
        <v>0</v>
      </c>
    </row>
    <row r="79" spans="1:10" s="7" customFormat="1" ht="13.8">
      <c r="A79" s="17"/>
      <c r="B79" s="37" t="s">
        <v>188</v>
      </c>
      <c r="C79" s="106" t="s">
        <v>145</v>
      </c>
      <c r="D79" s="35" t="s">
        <v>151</v>
      </c>
      <c r="E79" s="36">
        <v>150</v>
      </c>
      <c r="F79" s="36"/>
      <c r="G79" s="66"/>
      <c r="H79" s="65"/>
      <c r="I79" s="72">
        <f t="shared" si="25"/>
        <v>0</v>
      </c>
      <c r="J79" s="64">
        <f t="shared" si="26"/>
        <v>0</v>
      </c>
    </row>
    <row r="80" spans="1:10" s="7" customFormat="1" ht="13.8">
      <c r="A80" s="17"/>
      <c r="B80" s="37" t="s">
        <v>189</v>
      </c>
      <c r="C80" s="106" t="s">
        <v>174</v>
      </c>
      <c r="D80" s="35" t="s">
        <v>151</v>
      </c>
      <c r="E80" s="36">
        <v>150</v>
      </c>
      <c r="F80" s="36"/>
      <c r="G80" s="66"/>
      <c r="H80" s="65"/>
      <c r="I80" s="72">
        <f t="shared" si="25"/>
        <v>0</v>
      </c>
      <c r="J80" s="64">
        <f t="shared" si="26"/>
        <v>0</v>
      </c>
    </row>
    <row r="81" spans="1:10" s="7" customFormat="1" ht="13.8">
      <c r="A81" s="17"/>
      <c r="B81" s="37" t="s">
        <v>190</v>
      </c>
      <c r="C81" s="106" t="s">
        <v>175</v>
      </c>
      <c r="D81" s="35" t="s">
        <v>151</v>
      </c>
      <c r="E81" s="36">
        <v>150</v>
      </c>
      <c r="F81" s="36"/>
      <c r="G81" s="66"/>
      <c r="H81" s="65"/>
      <c r="I81" s="72">
        <f t="shared" si="25"/>
        <v>0</v>
      </c>
      <c r="J81" s="64">
        <f t="shared" si="26"/>
        <v>0</v>
      </c>
    </row>
    <row r="82" spans="1:10" s="7" customFormat="1" ht="13.8">
      <c r="A82" s="17"/>
      <c r="B82" s="37" t="s">
        <v>191</v>
      </c>
      <c r="C82" s="106" t="s">
        <v>176</v>
      </c>
      <c r="D82" s="35" t="s">
        <v>151</v>
      </c>
      <c r="E82" s="36">
        <v>150</v>
      </c>
      <c r="F82" s="36"/>
      <c r="G82" s="66"/>
      <c r="H82" s="65"/>
      <c r="I82" s="72">
        <f t="shared" si="25"/>
        <v>0</v>
      </c>
      <c r="J82" s="64">
        <f t="shared" si="26"/>
        <v>0</v>
      </c>
    </row>
    <row r="83" spans="1:10" s="7" customFormat="1" ht="27.6">
      <c r="A83" s="17"/>
      <c r="B83" s="37" t="s">
        <v>192</v>
      </c>
      <c r="C83" s="106" t="s">
        <v>177</v>
      </c>
      <c r="D83" s="35" t="s">
        <v>151</v>
      </c>
      <c r="E83" s="36">
        <v>60</v>
      </c>
      <c r="F83" s="36"/>
      <c r="G83" s="66"/>
      <c r="H83" s="65"/>
      <c r="I83" s="72">
        <f t="shared" si="25"/>
        <v>0</v>
      </c>
      <c r="J83" s="64">
        <f t="shared" si="26"/>
        <v>0</v>
      </c>
    </row>
    <row r="84" spans="1:10" s="7" customFormat="1" ht="27.6">
      <c r="A84" s="17"/>
      <c r="B84" s="37" t="s">
        <v>193</v>
      </c>
      <c r="C84" s="106" t="s">
        <v>178</v>
      </c>
      <c r="D84" s="35" t="s">
        <v>151</v>
      </c>
      <c r="E84" s="36">
        <v>20</v>
      </c>
      <c r="F84" s="36"/>
      <c r="G84" s="66"/>
      <c r="H84" s="65"/>
      <c r="I84" s="72">
        <f t="shared" si="25"/>
        <v>0</v>
      </c>
      <c r="J84" s="64">
        <f t="shared" si="26"/>
        <v>0</v>
      </c>
    </row>
    <row r="85" spans="1:10" s="7" customFormat="1" ht="24.6" customHeight="1">
      <c r="A85" s="17"/>
      <c r="B85" s="37" t="s">
        <v>194</v>
      </c>
      <c r="C85" s="106" t="s">
        <v>179</v>
      </c>
      <c r="D85" s="35" t="s">
        <v>151</v>
      </c>
      <c r="E85" s="36">
        <v>20</v>
      </c>
      <c r="F85" s="36"/>
      <c r="G85" s="66"/>
      <c r="H85" s="65"/>
      <c r="I85" s="72">
        <f t="shared" si="25"/>
        <v>0</v>
      </c>
      <c r="J85" s="64">
        <f t="shared" si="26"/>
        <v>0</v>
      </c>
    </row>
    <row r="86" spans="1:10" s="7" customFormat="1" ht="13.8">
      <c r="A86" s="17"/>
      <c r="B86" s="37" t="s">
        <v>195</v>
      </c>
      <c r="C86" s="106" t="s">
        <v>180</v>
      </c>
      <c r="D86" s="35" t="s">
        <v>150</v>
      </c>
      <c r="E86" s="36">
        <v>1</v>
      </c>
      <c r="F86" s="36"/>
      <c r="G86" s="66"/>
      <c r="H86" s="65"/>
      <c r="I86" s="72">
        <f t="shared" si="25"/>
        <v>0</v>
      </c>
      <c r="J86" s="64">
        <f t="shared" si="26"/>
        <v>0</v>
      </c>
    </row>
    <row r="87" spans="1:10" s="7" customFormat="1" ht="24.6" customHeight="1">
      <c r="A87" s="17"/>
      <c r="B87" s="109" t="s">
        <v>74</v>
      </c>
      <c r="C87" s="110" t="s">
        <v>196</v>
      </c>
      <c r="D87" s="35"/>
      <c r="E87" s="36"/>
      <c r="F87" s="36"/>
      <c r="G87" s="66"/>
      <c r="H87" s="65"/>
      <c r="I87" s="72"/>
      <c r="J87" s="64"/>
    </row>
    <row r="88" spans="1:10" s="7" customFormat="1" ht="13.8">
      <c r="A88" s="17"/>
      <c r="B88" s="37" t="s">
        <v>203</v>
      </c>
      <c r="C88" s="106" t="s">
        <v>197</v>
      </c>
      <c r="D88" s="35" t="s">
        <v>151</v>
      </c>
      <c r="E88" s="36">
        <v>90</v>
      </c>
      <c r="F88" s="36"/>
      <c r="G88" s="66"/>
      <c r="H88" s="65"/>
      <c r="I88" s="72">
        <f t="shared" ref="I88:I94" si="27">H88+G88</f>
        <v>0</v>
      </c>
      <c r="J88" s="64">
        <f t="shared" ref="J88:J94" si="28">I88*F88</f>
        <v>0</v>
      </c>
    </row>
    <row r="89" spans="1:10" s="7" customFormat="1" ht="13.8">
      <c r="A89" s="17"/>
      <c r="B89" s="37" t="s">
        <v>205</v>
      </c>
      <c r="C89" s="106" t="s">
        <v>198</v>
      </c>
      <c r="D89" s="35" t="s">
        <v>151</v>
      </c>
      <c r="E89" s="36">
        <v>30</v>
      </c>
      <c r="F89" s="36"/>
      <c r="G89" s="66"/>
      <c r="H89" s="65"/>
      <c r="I89" s="72">
        <f t="shared" si="27"/>
        <v>0</v>
      </c>
      <c r="J89" s="64">
        <f t="shared" si="28"/>
        <v>0</v>
      </c>
    </row>
    <row r="90" spans="1:10" s="7" customFormat="1" ht="13.8">
      <c r="A90" s="17"/>
      <c r="B90" s="37" t="s">
        <v>153</v>
      </c>
      <c r="C90" s="106" t="s">
        <v>199</v>
      </c>
      <c r="D90" s="35" t="s">
        <v>150</v>
      </c>
      <c r="E90" s="36">
        <v>10</v>
      </c>
      <c r="F90" s="36"/>
      <c r="G90" s="66"/>
      <c r="H90" s="65"/>
      <c r="I90" s="72">
        <f t="shared" si="27"/>
        <v>0</v>
      </c>
      <c r="J90" s="64">
        <f t="shared" si="28"/>
        <v>0</v>
      </c>
    </row>
    <row r="91" spans="1:10" s="7" customFormat="1" ht="13.8">
      <c r="A91" s="17"/>
      <c r="B91" s="37" t="s">
        <v>204</v>
      </c>
      <c r="C91" s="106" t="s">
        <v>200</v>
      </c>
      <c r="D91" s="35" t="s">
        <v>150</v>
      </c>
      <c r="E91" s="36">
        <v>9</v>
      </c>
      <c r="F91" s="36"/>
      <c r="G91" s="66"/>
      <c r="H91" s="65"/>
      <c r="I91" s="72">
        <f t="shared" si="27"/>
        <v>0</v>
      </c>
      <c r="J91" s="64">
        <f t="shared" si="28"/>
        <v>0</v>
      </c>
    </row>
    <row r="92" spans="1:10" s="7" customFormat="1" ht="13.8">
      <c r="A92" s="17"/>
      <c r="B92" s="37" t="s">
        <v>206</v>
      </c>
      <c r="C92" s="106" t="s">
        <v>201</v>
      </c>
      <c r="D92" s="35" t="s">
        <v>150</v>
      </c>
      <c r="E92" s="36">
        <v>21</v>
      </c>
      <c r="F92" s="36"/>
      <c r="G92" s="66"/>
      <c r="H92" s="65"/>
      <c r="I92" s="72">
        <f t="shared" si="27"/>
        <v>0</v>
      </c>
      <c r="J92" s="64">
        <f t="shared" si="28"/>
        <v>0</v>
      </c>
    </row>
    <row r="93" spans="1:10" s="7" customFormat="1" ht="13.8">
      <c r="A93" s="17"/>
      <c r="B93" s="37" t="s">
        <v>207</v>
      </c>
      <c r="C93" s="106" t="s">
        <v>173</v>
      </c>
      <c r="D93" s="35" t="s">
        <v>151</v>
      </c>
      <c r="E93" s="36">
        <v>95</v>
      </c>
      <c r="F93" s="36"/>
      <c r="G93" s="66"/>
      <c r="H93" s="65"/>
      <c r="I93" s="72">
        <f t="shared" si="27"/>
        <v>0</v>
      </c>
      <c r="J93" s="64">
        <f t="shared" si="28"/>
        <v>0</v>
      </c>
    </row>
    <row r="94" spans="1:10" s="7" customFormat="1" ht="13.8">
      <c r="A94" s="17"/>
      <c r="B94" s="37" t="s">
        <v>208</v>
      </c>
      <c r="C94" s="106" t="s">
        <v>202</v>
      </c>
      <c r="D94" s="35" t="s">
        <v>150</v>
      </c>
      <c r="E94" s="36">
        <v>1</v>
      </c>
      <c r="F94" s="36"/>
      <c r="G94" s="66"/>
      <c r="H94" s="65"/>
      <c r="I94" s="72">
        <f t="shared" si="27"/>
        <v>0</v>
      </c>
      <c r="J94" s="64">
        <f t="shared" si="28"/>
        <v>0</v>
      </c>
    </row>
    <row r="95" spans="1:10" s="7" customFormat="1" ht="24.6" customHeight="1">
      <c r="A95" s="17"/>
      <c r="B95" s="109" t="s">
        <v>75</v>
      </c>
      <c r="C95" s="110" t="s">
        <v>209</v>
      </c>
      <c r="D95" s="35"/>
      <c r="E95" s="36"/>
      <c r="F95" s="36"/>
      <c r="G95" s="66"/>
      <c r="H95" s="65"/>
      <c r="I95" s="72"/>
      <c r="J95" s="64"/>
    </row>
    <row r="96" spans="1:10" s="7" customFormat="1" ht="24.6" customHeight="1">
      <c r="A96" s="17"/>
      <c r="B96" s="37" t="s">
        <v>210</v>
      </c>
      <c r="C96" s="106" t="s">
        <v>123</v>
      </c>
      <c r="D96" s="35" t="s">
        <v>40</v>
      </c>
      <c r="E96" s="36">
        <v>75</v>
      </c>
      <c r="F96" s="36"/>
      <c r="G96" s="66"/>
      <c r="H96" s="65"/>
      <c r="I96" s="72">
        <f>H96+G96</f>
        <v>0</v>
      </c>
      <c r="J96" s="64">
        <f>I96*F96</f>
        <v>0</v>
      </c>
    </row>
    <row r="97" spans="1:10" s="104" customFormat="1" ht="27.6">
      <c r="A97" s="95"/>
      <c r="B97" s="96" t="s">
        <v>211</v>
      </c>
      <c r="C97" s="97" t="s">
        <v>124</v>
      </c>
      <c r="D97" s="98" t="s">
        <v>40</v>
      </c>
      <c r="E97" s="99">
        <v>96</v>
      </c>
      <c r="F97" s="99"/>
      <c r="G97" s="100"/>
      <c r="H97" s="101"/>
      <c r="I97" s="102">
        <f t="shared" ref="I97:I99" si="29">H97+G97</f>
        <v>0</v>
      </c>
      <c r="J97" s="103">
        <f t="shared" ref="J97:J99" si="30">I97*F97</f>
        <v>0</v>
      </c>
    </row>
    <row r="98" spans="1:10" s="104" customFormat="1" ht="27.6">
      <c r="A98" s="95"/>
      <c r="B98" s="37" t="s">
        <v>212</v>
      </c>
      <c r="C98" s="97" t="s">
        <v>125</v>
      </c>
      <c r="D98" s="98" t="s">
        <v>40</v>
      </c>
      <c r="E98" s="99">
        <v>152</v>
      </c>
      <c r="F98" s="99"/>
      <c r="G98" s="100"/>
      <c r="H98" s="101"/>
      <c r="I98" s="102">
        <f t="shared" si="29"/>
        <v>0</v>
      </c>
      <c r="J98" s="103">
        <f t="shared" si="30"/>
        <v>0</v>
      </c>
    </row>
    <row r="99" spans="1:10" s="104" customFormat="1" ht="18" customHeight="1">
      <c r="A99" s="95"/>
      <c r="B99" s="96" t="s">
        <v>213</v>
      </c>
      <c r="C99" s="97" t="s">
        <v>126</v>
      </c>
      <c r="D99" s="98" t="s">
        <v>40</v>
      </c>
      <c r="E99" s="99">
        <v>78</v>
      </c>
      <c r="F99" s="99"/>
      <c r="G99" s="100"/>
      <c r="H99" s="101"/>
      <c r="I99" s="102">
        <f t="shared" si="29"/>
        <v>0</v>
      </c>
      <c r="J99" s="103">
        <f t="shared" si="30"/>
        <v>0</v>
      </c>
    </row>
    <row r="100" spans="1:10" s="7" customFormat="1" ht="18" customHeight="1">
      <c r="A100" s="17"/>
      <c r="B100" s="37" t="s">
        <v>214</v>
      </c>
      <c r="C100" s="106" t="s">
        <v>128</v>
      </c>
      <c r="D100" s="98" t="s">
        <v>40</v>
      </c>
      <c r="E100" s="36">
        <v>3</v>
      </c>
      <c r="F100" s="36"/>
      <c r="G100" s="66"/>
      <c r="H100" s="65"/>
      <c r="I100" s="72">
        <f t="shared" ref="I100:I102" si="31">H100+G100</f>
        <v>0</v>
      </c>
      <c r="J100" s="64">
        <f t="shared" ref="J100:J102" si="32">I100*F100</f>
        <v>0</v>
      </c>
    </row>
    <row r="101" spans="1:10" s="104" customFormat="1" ht="18" customHeight="1">
      <c r="A101" s="95"/>
      <c r="B101" s="96" t="s">
        <v>215</v>
      </c>
      <c r="C101" s="106" t="s">
        <v>127</v>
      </c>
      <c r="D101" s="98" t="s">
        <v>40</v>
      </c>
      <c r="E101" s="99">
        <v>4</v>
      </c>
      <c r="F101" s="99"/>
      <c r="G101" s="100"/>
      <c r="H101" s="101"/>
      <c r="I101" s="102">
        <f t="shared" si="31"/>
        <v>0</v>
      </c>
      <c r="J101" s="103">
        <f t="shared" si="32"/>
        <v>0</v>
      </c>
    </row>
    <row r="102" spans="1:10" s="104" customFormat="1" ht="18" customHeight="1">
      <c r="A102" s="95"/>
      <c r="B102" s="37" t="s">
        <v>216</v>
      </c>
      <c r="C102" s="106" t="s">
        <v>129</v>
      </c>
      <c r="D102" s="98" t="s">
        <v>40</v>
      </c>
      <c r="E102" s="99">
        <v>3</v>
      </c>
      <c r="F102" s="99"/>
      <c r="G102" s="100"/>
      <c r="H102" s="101"/>
      <c r="I102" s="102">
        <f t="shared" si="31"/>
        <v>0</v>
      </c>
      <c r="J102" s="103">
        <f t="shared" si="32"/>
        <v>0</v>
      </c>
    </row>
    <row r="103" spans="1:10" s="104" customFormat="1" ht="27.6">
      <c r="A103" s="95"/>
      <c r="B103" s="37" t="s">
        <v>217</v>
      </c>
      <c r="C103" s="106" t="s">
        <v>247</v>
      </c>
      <c r="D103" s="98" t="s">
        <v>40</v>
      </c>
      <c r="E103" s="99">
        <v>4</v>
      </c>
      <c r="F103" s="99"/>
      <c r="G103" s="100"/>
      <c r="H103" s="101"/>
      <c r="I103" s="102">
        <f t="shared" ref="I103" si="33">H103+G103</f>
        <v>0</v>
      </c>
      <c r="J103" s="103">
        <f t="shared" ref="J103" si="34">I103*F103</f>
        <v>0</v>
      </c>
    </row>
    <row r="104" spans="1:10" s="7" customFormat="1" ht="18" customHeight="1">
      <c r="A104" s="17"/>
      <c r="B104" s="37" t="s">
        <v>248</v>
      </c>
      <c r="C104" s="106" t="s">
        <v>130</v>
      </c>
      <c r="D104" s="98" t="s">
        <v>40</v>
      </c>
      <c r="E104" s="36">
        <v>4</v>
      </c>
      <c r="F104" s="36"/>
      <c r="G104" s="66"/>
      <c r="H104" s="65"/>
      <c r="I104" s="72">
        <f t="shared" ref="I104" si="35">H104+G104</f>
        <v>0</v>
      </c>
      <c r="J104" s="64">
        <f t="shared" ref="J104" si="36">I104*F104</f>
        <v>0</v>
      </c>
    </row>
    <row r="105" spans="1:10" s="20" customFormat="1" ht="18" customHeight="1">
      <c r="A105" s="19"/>
      <c r="B105" s="29">
        <v>8</v>
      </c>
      <c r="C105" s="30" t="s">
        <v>226</v>
      </c>
      <c r="D105" s="31"/>
      <c r="E105" s="31"/>
      <c r="F105" s="31"/>
      <c r="G105" s="32"/>
      <c r="H105" s="33"/>
      <c r="I105" s="71"/>
      <c r="J105" s="43">
        <f>SUM(J106:J111)</f>
        <v>0</v>
      </c>
    </row>
    <row r="106" spans="1:10" s="7" customFormat="1" ht="18" customHeight="1">
      <c r="A106" s="17"/>
      <c r="B106" s="96" t="s">
        <v>63</v>
      </c>
      <c r="C106" s="106" t="s">
        <v>227</v>
      </c>
      <c r="D106" s="98" t="s">
        <v>151</v>
      </c>
      <c r="E106" s="99">
        <v>250</v>
      </c>
      <c r="F106" s="99"/>
      <c r="G106" s="100"/>
      <c r="H106" s="101"/>
      <c r="I106" s="72">
        <f t="shared" ref="I106:I111" si="37">H106+G106</f>
        <v>0</v>
      </c>
      <c r="J106" s="64">
        <f t="shared" ref="J106:J111" si="38">I106*F106</f>
        <v>0</v>
      </c>
    </row>
    <row r="107" spans="1:10" s="7" customFormat="1" ht="13.8">
      <c r="A107" s="17"/>
      <c r="B107" s="96" t="s">
        <v>82</v>
      </c>
      <c r="C107" s="106" t="s">
        <v>228</v>
      </c>
      <c r="D107" s="98" t="s">
        <v>150</v>
      </c>
      <c r="E107" s="99">
        <v>60</v>
      </c>
      <c r="F107" s="99"/>
      <c r="G107" s="100"/>
      <c r="H107" s="101"/>
      <c r="I107" s="72">
        <f t="shared" si="37"/>
        <v>0</v>
      </c>
      <c r="J107" s="64">
        <f t="shared" si="38"/>
        <v>0</v>
      </c>
    </row>
    <row r="108" spans="1:10" s="7" customFormat="1" ht="28.8" customHeight="1">
      <c r="A108" s="17"/>
      <c r="B108" s="96" t="s">
        <v>233</v>
      </c>
      <c r="C108" s="106" t="s">
        <v>229</v>
      </c>
      <c r="D108" s="98" t="s">
        <v>150</v>
      </c>
      <c r="E108" s="99">
        <v>45</v>
      </c>
      <c r="F108" s="99"/>
      <c r="G108" s="100"/>
      <c r="H108" s="101"/>
      <c r="I108" s="72">
        <f t="shared" si="37"/>
        <v>0</v>
      </c>
      <c r="J108" s="64">
        <f t="shared" si="38"/>
        <v>0</v>
      </c>
    </row>
    <row r="109" spans="1:10" s="7" customFormat="1" ht="30" customHeight="1">
      <c r="A109" s="17"/>
      <c r="B109" s="96" t="s">
        <v>234</v>
      </c>
      <c r="C109" s="106" t="s">
        <v>230</v>
      </c>
      <c r="D109" s="98" t="s">
        <v>151</v>
      </c>
      <c r="E109" s="99">
        <v>400</v>
      </c>
      <c r="F109" s="99"/>
      <c r="G109" s="100"/>
      <c r="H109" s="101"/>
      <c r="I109" s="72">
        <f t="shared" si="37"/>
        <v>0</v>
      </c>
      <c r="J109" s="64">
        <f t="shared" si="38"/>
        <v>0</v>
      </c>
    </row>
    <row r="110" spans="1:10" s="7" customFormat="1" ht="18" customHeight="1">
      <c r="A110" s="17"/>
      <c r="B110" s="96" t="s">
        <v>235</v>
      </c>
      <c r="C110" s="106" t="s">
        <v>231</v>
      </c>
      <c r="D110" s="98" t="s">
        <v>150</v>
      </c>
      <c r="E110" s="99">
        <v>11</v>
      </c>
      <c r="F110" s="99"/>
      <c r="G110" s="100"/>
      <c r="H110" s="101"/>
      <c r="I110" s="72">
        <f t="shared" si="37"/>
        <v>0</v>
      </c>
      <c r="J110" s="64">
        <f t="shared" si="38"/>
        <v>0</v>
      </c>
    </row>
    <row r="111" spans="1:10" s="7" customFormat="1" ht="18" customHeight="1">
      <c r="A111" s="17"/>
      <c r="B111" s="96" t="s">
        <v>236</v>
      </c>
      <c r="C111" s="106" t="s">
        <v>232</v>
      </c>
      <c r="D111" s="98" t="s">
        <v>150</v>
      </c>
      <c r="E111" s="99">
        <v>20</v>
      </c>
      <c r="F111" s="99"/>
      <c r="G111" s="100"/>
      <c r="H111" s="101"/>
      <c r="I111" s="72">
        <f t="shared" si="37"/>
        <v>0</v>
      </c>
      <c r="J111" s="64">
        <f t="shared" si="38"/>
        <v>0</v>
      </c>
    </row>
    <row r="112" spans="1:10" s="20" customFormat="1" ht="18" customHeight="1">
      <c r="A112" s="19"/>
      <c r="B112" s="29">
        <v>9</v>
      </c>
      <c r="C112" s="30" t="s">
        <v>41</v>
      </c>
      <c r="D112" s="31"/>
      <c r="E112" s="31"/>
      <c r="F112" s="31"/>
      <c r="G112" s="32"/>
      <c r="H112" s="33"/>
      <c r="I112" s="71"/>
      <c r="J112" s="43">
        <f>SUM(J113:J113)</f>
        <v>0</v>
      </c>
    </row>
    <row r="113" spans="1:15" s="7" customFormat="1" ht="13.8">
      <c r="A113" s="17"/>
      <c r="B113" s="37" t="s">
        <v>64</v>
      </c>
      <c r="C113" s="74" t="s">
        <v>221</v>
      </c>
      <c r="D113" s="35" t="s">
        <v>40</v>
      </c>
      <c r="E113" s="36">
        <v>8</v>
      </c>
      <c r="F113" s="36"/>
      <c r="G113" s="66"/>
      <c r="H113" s="65"/>
      <c r="I113" s="72">
        <f>H113+G113</f>
        <v>0</v>
      </c>
      <c r="J113" s="64">
        <f>I113*F113</f>
        <v>0</v>
      </c>
    </row>
    <row r="114" spans="1:15" s="28" customFormat="1" ht="18" customHeight="1">
      <c r="A114" s="27"/>
      <c r="B114" s="29">
        <v>10</v>
      </c>
      <c r="C114" s="30" t="s">
        <v>37</v>
      </c>
      <c r="D114" s="31"/>
      <c r="E114" s="31"/>
      <c r="F114" s="31"/>
      <c r="G114" s="32"/>
      <c r="H114" s="33"/>
      <c r="I114" s="71"/>
      <c r="J114" s="43">
        <f>SUM(J115:J120)</f>
        <v>0</v>
      </c>
    </row>
    <row r="115" spans="1:15" s="22" customFormat="1" ht="18" customHeight="1">
      <c r="A115" s="105"/>
      <c r="B115" s="34" t="s">
        <v>237</v>
      </c>
      <c r="C115" s="88" t="s">
        <v>108</v>
      </c>
      <c r="D115" s="35" t="s">
        <v>32</v>
      </c>
      <c r="E115" s="65">
        <f>(13.57+5.69+7.94+12.2+5.3+2.6+5.3+5.3+5.3)*3.64</f>
        <v>230.048</v>
      </c>
      <c r="F115" s="65"/>
      <c r="G115" s="66"/>
      <c r="H115" s="65"/>
      <c r="I115" s="72">
        <f t="shared" ref="I115:I120" si="39">H115+G115</f>
        <v>0</v>
      </c>
      <c r="J115" s="64">
        <f t="shared" ref="J115:J120" si="40">I115*F115</f>
        <v>0</v>
      </c>
    </row>
    <row r="116" spans="1:15" s="28" customFormat="1" ht="13.8">
      <c r="A116" s="27"/>
      <c r="B116" s="34" t="s">
        <v>65</v>
      </c>
      <c r="C116" s="88" t="s">
        <v>109</v>
      </c>
      <c r="D116" s="35" t="s">
        <v>32</v>
      </c>
      <c r="E116" s="65">
        <f>1.8*12*3.64</f>
        <v>78.624000000000009</v>
      </c>
      <c r="F116" s="65"/>
      <c r="G116" s="66"/>
      <c r="H116" s="65"/>
      <c r="I116" s="72">
        <f t="shared" si="39"/>
        <v>0</v>
      </c>
      <c r="J116" s="64">
        <f t="shared" si="40"/>
        <v>0</v>
      </c>
    </row>
    <row r="117" spans="1:15" s="28" customFormat="1" ht="13.8">
      <c r="A117" s="27"/>
      <c r="B117" s="34" t="s">
        <v>238</v>
      </c>
      <c r="C117" s="88" t="s">
        <v>111</v>
      </c>
      <c r="D117" s="35" t="s">
        <v>32</v>
      </c>
      <c r="E117" s="65">
        <f>((E35+E32)*2)+E36+E37+((7.27+16.9+19.9+63.2+2.76+2.76+1.59+1.59+8+2.35+4+20)*3.11)</f>
        <v>1504.6111999999998</v>
      </c>
      <c r="F117" s="65"/>
      <c r="G117" s="66"/>
      <c r="H117" s="65"/>
      <c r="I117" s="72">
        <f t="shared" si="39"/>
        <v>0</v>
      </c>
      <c r="J117" s="64">
        <f t="shared" si="40"/>
        <v>0</v>
      </c>
      <c r="K117" s="115"/>
      <c r="L117" s="116"/>
      <c r="M117" s="116"/>
      <c r="N117" s="116"/>
      <c r="O117" s="116"/>
    </row>
    <row r="118" spans="1:15" s="28" customFormat="1" ht="13.8">
      <c r="A118" s="27"/>
      <c r="B118" s="34" t="s">
        <v>239</v>
      </c>
      <c r="C118" s="88" t="s">
        <v>118</v>
      </c>
      <c r="D118" s="35" t="s">
        <v>32</v>
      </c>
      <c r="E118" s="65">
        <f>1032+((80*8*2)*0.5)+((14*18*2)*0.5)</f>
        <v>1924</v>
      </c>
      <c r="F118" s="65"/>
      <c r="G118" s="66"/>
      <c r="H118" s="65"/>
      <c r="I118" s="72">
        <f t="shared" si="39"/>
        <v>0</v>
      </c>
      <c r="J118" s="64">
        <f t="shared" si="40"/>
        <v>0</v>
      </c>
      <c r="K118" s="115"/>
      <c r="L118" s="116"/>
      <c r="M118" s="116"/>
      <c r="N118" s="116"/>
      <c r="O118" s="116"/>
    </row>
    <row r="119" spans="1:15" s="28" customFormat="1" ht="13.8">
      <c r="A119" s="27"/>
      <c r="B119" s="34" t="s">
        <v>252</v>
      </c>
      <c r="C119" s="88" t="s">
        <v>240</v>
      </c>
      <c r="D119" s="35" t="s">
        <v>40</v>
      </c>
      <c r="E119" s="65">
        <v>2</v>
      </c>
      <c r="F119" s="65"/>
      <c r="G119" s="66"/>
      <c r="H119" s="65"/>
      <c r="I119" s="72">
        <f t="shared" si="39"/>
        <v>0</v>
      </c>
      <c r="J119" s="64">
        <f t="shared" si="40"/>
        <v>0</v>
      </c>
      <c r="K119" s="108"/>
      <c r="L119" s="107"/>
      <c r="M119" s="107"/>
      <c r="N119" s="107"/>
      <c r="O119" s="107"/>
    </row>
    <row r="120" spans="1:15" s="28" customFormat="1" ht="27.6">
      <c r="A120" s="27"/>
      <c r="B120" s="34" t="s">
        <v>253</v>
      </c>
      <c r="C120" s="88" t="s">
        <v>225</v>
      </c>
      <c r="D120" s="35" t="s">
        <v>40</v>
      </c>
      <c r="E120" s="65">
        <f>1032+((80*8*2)*0.5)+((14*18*2)*0.5)</f>
        <v>1924</v>
      </c>
      <c r="F120" s="65"/>
      <c r="G120" s="66"/>
      <c r="H120" s="65"/>
      <c r="I120" s="72">
        <f t="shared" si="39"/>
        <v>0</v>
      </c>
      <c r="J120" s="64">
        <f t="shared" si="40"/>
        <v>0</v>
      </c>
      <c r="K120" s="115"/>
      <c r="L120" s="116"/>
      <c r="M120" s="116"/>
      <c r="N120" s="116"/>
      <c r="O120" s="116"/>
    </row>
    <row r="121" spans="1:15" s="13" customFormat="1" ht="18" customHeight="1">
      <c r="A121" s="18"/>
      <c r="B121" s="29">
        <v>11</v>
      </c>
      <c r="C121" s="30" t="s">
        <v>43</v>
      </c>
      <c r="D121" s="31"/>
      <c r="E121" s="31"/>
      <c r="F121" s="31"/>
      <c r="G121" s="32"/>
      <c r="H121" s="33"/>
      <c r="I121" s="71"/>
      <c r="J121" s="43">
        <f>SUM(J122:J125)</f>
        <v>0</v>
      </c>
    </row>
    <row r="122" spans="1:15" s="94" customFormat="1" ht="27.6">
      <c r="A122" s="93"/>
      <c r="B122" s="37" t="s">
        <v>241</v>
      </c>
      <c r="C122" s="89" t="s">
        <v>222</v>
      </c>
      <c r="D122" s="35" t="s">
        <v>35</v>
      </c>
      <c r="E122" s="36">
        <v>8</v>
      </c>
      <c r="F122" s="36"/>
      <c r="G122" s="66"/>
      <c r="H122" s="65"/>
      <c r="I122" s="72">
        <f t="shared" ref="I122:I124" si="41">H122+G122</f>
        <v>0</v>
      </c>
      <c r="J122" s="64">
        <f t="shared" ref="J122:J124" si="42">I122*F122</f>
        <v>0</v>
      </c>
    </row>
    <row r="123" spans="1:15" s="94" customFormat="1" ht="18" customHeight="1">
      <c r="A123" s="93"/>
      <c r="B123" s="37" t="s">
        <v>242</v>
      </c>
      <c r="C123" s="89" t="s">
        <v>68</v>
      </c>
      <c r="D123" s="35" t="s">
        <v>35</v>
      </c>
      <c r="E123" s="36">
        <v>8</v>
      </c>
      <c r="F123" s="36"/>
      <c r="G123" s="66"/>
      <c r="H123" s="65"/>
      <c r="I123" s="72">
        <f t="shared" si="41"/>
        <v>0</v>
      </c>
      <c r="J123" s="64">
        <f t="shared" si="42"/>
        <v>0</v>
      </c>
    </row>
    <row r="124" spans="1:15" s="94" customFormat="1" ht="18" customHeight="1">
      <c r="A124" s="93"/>
      <c r="B124" s="37" t="s">
        <v>244</v>
      </c>
      <c r="C124" s="89" t="s">
        <v>44</v>
      </c>
      <c r="D124" s="35" t="s">
        <v>35</v>
      </c>
      <c r="E124" s="36">
        <v>8</v>
      </c>
      <c r="F124" s="36"/>
      <c r="G124" s="66"/>
      <c r="H124" s="65"/>
      <c r="I124" s="72">
        <f t="shared" si="41"/>
        <v>0</v>
      </c>
      <c r="J124" s="64">
        <f t="shared" si="42"/>
        <v>0</v>
      </c>
    </row>
    <row r="125" spans="1:15" s="94" customFormat="1" ht="18" customHeight="1">
      <c r="A125" s="93"/>
      <c r="B125" s="37" t="s">
        <v>254</v>
      </c>
      <c r="C125" s="89" t="s">
        <v>223</v>
      </c>
      <c r="D125" s="35" t="s">
        <v>35</v>
      </c>
      <c r="E125" s="36">
        <v>2</v>
      </c>
      <c r="F125" s="36"/>
      <c r="G125" s="66"/>
      <c r="H125" s="65"/>
      <c r="I125" s="72">
        <f t="shared" ref="I125" si="43">H125+G125</f>
        <v>0</v>
      </c>
      <c r="J125" s="64">
        <f t="shared" ref="J125" si="44">I125*F125</f>
        <v>0</v>
      </c>
    </row>
    <row r="126" spans="1:15" s="13" customFormat="1" ht="18" customHeight="1">
      <c r="A126" s="18"/>
      <c r="B126" s="29">
        <v>12</v>
      </c>
      <c r="C126" s="30" t="s">
        <v>45</v>
      </c>
      <c r="D126" s="31"/>
      <c r="E126" s="31"/>
      <c r="F126" s="31"/>
      <c r="G126" s="32"/>
      <c r="H126" s="33"/>
      <c r="I126" s="71"/>
      <c r="J126" s="43">
        <f>SUM(J127:J129)</f>
        <v>0</v>
      </c>
    </row>
    <row r="127" spans="1:15" s="7" customFormat="1" ht="28.2" customHeight="1">
      <c r="A127" s="17"/>
      <c r="B127" s="37" t="s">
        <v>42</v>
      </c>
      <c r="C127" s="74" t="s">
        <v>224</v>
      </c>
      <c r="D127" s="35" t="s">
        <v>18</v>
      </c>
      <c r="E127" s="36">
        <v>1</v>
      </c>
      <c r="F127" s="36"/>
      <c r="G127" s="66"/>
      <c r="H127" s="65"/>
      <c r="I127" s="72">
        <f t="shared" ref="I127" si="45">H127+G127</f>
        <v>0</v>
      </c>
      <c r="J127" s="64">
        <f t="shared" ref="J127" si="46">I127*F127</f>
        <v>0</v>
      </c>
    </row>
    <row r="128" spans="1:15" s="94" customFormat="1" ht="18" customHeight="1">
      <c r="A128" s="93"/>
      <c r="B128" s="37" t="s">
        <v>66</v>
      </c>
      <c r="C128" s="89" t="s">
        <v>243</v>
      </c>
      <c r="D128" s="35" t="s">
        <v>40</v>
      </c>
      <c r="E128" s="36">
        <v>1</v>
      </c>
      <c r="F128" s="36"/>
      <c r="G128" s="66"/>
      <c r="H128" s="65"/>
      <c r="I128" s="72">
        <f t="shared" ref="I128" si="47">H128+G128</f>
        <v>0</v>
      </c>
      <c r="J128" s="64">
        <f t="shared" ref="J128" si="48">I128*F128</f>
        <v>0</v>
      </c>
    </row>
    <row r="129" spans="1:10" s="94" customFormat="1" ht="18" customHeight="1">
      <c r="A129" s="93"/>
      <c r="B129" s="37" t="s">
        <v>85</v>
      </c>
      <c r="C129" s="89" t="s">
        <v>245</v>
      </c>
      <c r="D129" s="35" t="s">
        <v>32</v>
      </c>
      <c r="E129" s="36">
        <f>4.2*2</f>
        <v>8.4</v>
      </c>
      <c r="F129" s="36"/>
      <c r="G129" s="66"/>
      <c r="H129" s="65"/>
      <c r="I129" s="72">
        <f t="shared" ref="I129" si="49">H129+G129</f>
        <v>0</v>
      </c>
      <c r="J129" s="64">
        <f t="shared" ref="J129" si="50">I129*F129</f>
        <v>0</v>
      </c>
    </row>
    <row r="130" spans="1:10" s="13" customFormat="1" ht="18" customHeight="1">
      <c r="A130" s="18"/>
      <c r="B130" s="29">
        <v>13</v>
      </c>
      <c r="C130" s="30" t="s">
        <v>46</v>
      </c>
      <c r="D130" s="31"/>
      <c r="E130" s="31"/>
      <c r="F130" s="31"/>
      <c r="G130" s="32"/>
      <c r="H130" s="33"/>
      <c r="I130" s="71"/>
      <c r="J130" s="43">
        <f>SUM(J131:J133)</f>
        <v>0</v>
      </c>
    </row>
    <row r="131" spans="1:10" s="7" customFormat="1" ht="18" customHeight="1">
      <c r="A131" s="17"/>
      <c r="B131" s="34" t="s">
        <v>255</v>
      </c>
      <c r="C131" s="87" t="s">
        <v>47</v>
      </c>
      <c r="D131" s="35" t="s">
        <v>32</v>
      </c>
      <c r="E131" s="36">
        <f>311+134</f>
        <v>445</v>
      </c>
      <c r="F131" s="36"/>
      <c r="G131" s="66"/>
      <c r="H131" s="65"/>
      <c r="I131" s="72">
        <f>H131+G131</f>
        <v>0</v>
      </c>
      <c r="J131" s="64">
        <f>I131*F131</f>
        <v>0</v>
      </c>
    </row>
    <row r="132" spans="1:10" s="7" customFormat="1" ht="18" customHeight="1">
      <c r="A132" s="17"/>
      <c r="B132" s="34" t="s">
        <v>256</v>
      </c>
      <c r="C132" s="87" t="s">
        <v>48</v>
      </c>
      <c r="D132" s="35" t="s">
        <v>49</v>
      </c>
      <c r="E132" s="36">
        <v>2</v>
      </c>
      <c r="F132" s="36"/>
      <c r="G132" s="66"/>
      <c r="H132" s="65"/>
      <c r="I132" s="72">
        <f>H132+G132</f>
        <v>0</v>
      </c>
      <c r="J132" s="64">
        <f>I132*F132</f>
        <v>0</v>
      </c>
    </row>
    <row r="133" spans="1:10" s="7" customFormat="1" ht="18" customHeight="1">
      <c r="A133" s="17"/>
      <c r="B133" s="34" t="s">
        <v>257</v>
      </c>
      <c r="C133" s="87" t="s">
        <v>50</v>
      </c>
      <c r="D133" s="35" t="s">
        <v>18</v>
      </c>
      <c r="E133" s="36">
        <v>1</v>
      </c>
      <c r="F133" s="36"/>
      <c r="G133" s="66"/>
      <c r="H133" s="65"/>
      <c r="I133" s="72">
        <f>H133+G133</f>
        <v>0</v>
      </c>
      <c r="J133" s="64">
        <f>I133*F133</f>
        <v>0</v>
      </c>
    </row>
    <row r="134" spans="1:10" s="7" customFormat="1" ht="11.25" customHeight="1">
      <c r="A134" s="17"/>
      <c r="B134" s="38"/>
      <c r="C134" s="39"/>
      <c r="D134" s="40"/>
      <c r="E134" s="40"/>
      <c r="F134" s="40"/>
      <c r="G134" s="41"/>
      <c r="H134" s="42"/>
      <c r="I134" s="73"/>
      <c r="J134" s="41"/>
    </row>
    <row r="135" spans="1:10" s="13" customFormat="1" ht="21.75" customHeight="1">
      <c r="A135" s="18"/>
      <c r="B135" s="84"/>
      <c r="C135" s="78" t="s">
        <v>51</v>
      </c>
      <c r="D135" s="79"/>
      <c r="E135" s="79"/>
      <c r="F135" s="79"/>
      <c r="G135" s="80"/>
      <c r="H135" s="81"/>
      <c r="I135" s="82"/>
      <c r="J135" s="83">
        <f>SUM(J9:J133)/2</f>
        <v>0</v>
      </c>
    </row>
    <row r="1047223" spans="7:10" ht="13.8">
      <c r="G1047223" s="66"/>
      <c r="H1047223" s="65"/>
      <c r="I1047223" s="72"/>
      <c r="J1047223" s="64"/>
    </row>
  </sheetData>
  <mergeCells count="12">
    <mergeCell ref="K118:O118"/>
    <mergeCell ref="K120:O120"/>
    <mergeCell ref="K117:O117"/>
    <mergeCell ref="G6:H6"/>
    <mergeCell ref="I6:I7"/>
    <mergeCell ref="J6:J7"/>
    <mergeCell ref="B8:F8"/>
    <mergeCell ref="B6:B7"/>
    <mergeCell ref="C6:C7"/>
    <mergeCell ref="D6:D7"/>
    <mergeCell ref="F6:F7"/>
    <mergeCell ref="E6:E7"/>
  </mergeCells>
  <phoneticPr fontId="7" type="noConversion"/>
  <conditionalFormatting sqref="B131:B1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23622047244094491" right="0.23622047244094491" top="0.31496062992125984" bottom="0.55118110236220474" header="0.31496062992125984" footer="0.31496062992125984"/>
  <pageSetup paperSize="9" scale="52" fitToHeight="3" orientation="portrait" r:id="rId1"/>
  <headerFooter alignWithMargins="0">
    <oddFooter>&amp;F</oddFooter>
  </headerFooter>
  <rowBreaks count="2" manualBreakCount="2">
    <brk id="41" min="1" max="8" man="1"/>
    <brk id="12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LAJE DE LUTAS</vt:lpstr>
      <vt:lpstr>'LAJE DE LUTAS'!Area_de_impressao</vt:lpstr>
      <vt:lpstr>'LAJE DE LUTAS'!Titulos_de_impressao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Adolfo Faundez</dc:creator>
  <cp:keywords/>
  <dc:description/>
  <cp:lastModifiedBy>Tatiana Dos Santos Vicente</cp:lastModifiedBy>
  <cp:revision/>
  <cp:lastPrinted>2022-07-05T12:49:14Z</cp:lastPrinted>
  <dcterms:created xsi:type="dcterms:W3CDTF">2003-05-17T18:50:15Z</dcterms:created>
  <dcterms:modified xsi:type="dcterms:W3CDTF">2022-09-21T14:08:31Z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b88ec2-a72b-4523-9e84-0458a1764731_Enabled">
    <vt:lpwstr>true</vt:lpwstr>
  </property>
  <property fmtid="{D5CDD505-2E9C-101B-9397-08002B2CF9AE}" pid="3" name="MSIP_Label_41b88ec2-a72b-4523-9e84-0458a1764731_SetDate">
    <vt:lpwstr>2022-01-25T20:43:43Z</vt:lpwstr>
  </property>
  <property fmtid="{D5CDD505-2E9C-101B-9397-08002B2CF9AE}" pid="4" name="MSIP_Label_41b88ec2-a72b-4523-9e84-0458a1764731_Method">
    <vt:lpwstr>Privileged</vt:lpwstr>
  </property>
  <property fmtid="{D5CDD505-2E9C-101B-9397-08002B2CF9AE}" pid="5" name="MSIP_Label_41b88ec2-a72b-4523-9e84-0458a1764731_Name">
    <vt:lpwstr>Public O365</vt:lpwstr>
  </property>
  <property fmtid="{D5CDD505-2E9C-101B-9397-08002B2CF9AE}" pid="6" name="MSIP_Label_41b88ec2-a72b-4523-9e84-0458a1764731_SiteId">
    <vt:lpwstr>35595a02-4d6d-44ac-99e1-f9ab4cd872db</vt:lpwstr>
  </property>
  <property fmtid="{D5CDD505-2E9C-101B-9397-08002B2CF9AE}" pid="7" name="MSIP_Label_41b88ec2-a72b-4523-9e84-0458a1764731_ActionId">
    <vt:lpwstr>45c0ff9a-5263-4552-9cb0-cf4e71b97855</vt:lpwstr>
  </property>
  <property fmtid="{D5CDD505-2E9C-101B-9397-08002B2CF9AE}" pid="8" name="MSIP_Label_41b88ec2-a72b-4523-9e84-0458a1764731_ContentBits">
    <vt:lpwstr>0</vt:lpwstr>
  </property>
</Properties>
</file>