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1 - Planejamento e Controle\01_Projetos\03-Projetos 2023\BEACH TENNIS - NOVO TERRENO\RC\CIVIL ELÉTRICA\"/>
    </mc:Choice>
  </mc:AlternateContent>
  <xr:revisionPtr revIDLastSave="0" documentId="13_ncr:1_{281BF2F1-2DFE-492A-A86B-0A4A7AD4E2F8}" xr6:coauthVersionLast="47" xr6:coauthVersionMax="47" xr10:uidLastSave="{00000000-0000-0000-0000-000000000000}"/>
  <bookViews>
    <workbookView xWindow="-108" yWindow="-108" windowWidth="23256" windowHeight="12576" xr2:uid="{B295235B-EF4E-46E4-8B37-4A94AD42F8D0}"/>
  </bookViews>
  <sheets>
    <sheet name="ESTIMATIVA BEACH" sheetId="1" r:id="rId1"/>
  </sheets>
  <definedNames>
    <definedName name="_xlnm.Print_Area" localSheetId="0">'ESTIMATIVA BEACH'!$A$1:$J$184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3" i="1" l="1"/>
  <c r="J102" i="1"/>
  <c r="J42" i="1"/>
  <c r="I21" i="1"/>
  <c r="J21" i="1" s="1"/>
  <c r="I131" i="1"/>
  <c r="J131" i="1" s="1"/>
  <c r="E59" i="1"/>
  <c r="I170" i="1"/>
  <c r="J170" i="1" s="1"/>
  <c r="E46" i="1"/>
  <c r="I92" i="1"/>
  <c r="J92" i="1" s="1"/>
  <c r="I91" i="1"/>
  <c r="J91" i="1" s="1"/>
  <c r="I54" i="1"/>
  <c r="J54" i="1" s="1"/>
  <c r="I53" i="1"/>
  <c r="J53" i="1" s="1"/>
  <c r="I52" i="1"/>
  <c r="J52" i="1" s="1"/>
  <c r="I51" i="1"/>
  <c r="J51" i="1" s="1"/>
  <c r="I50" i="1"/>
  <c r="J50" i="1" s="1"/>
  <c r="E63" i="1"/>
  <c r="I63" i="1"/>
  <c r="J63" i="1" s="1"/>
  <c r="E65" i="1"/>
  <c r="E58" i="1"/>
  <c r="E66" i="1"/>
  <c r="I169" i="1"/>
  <c r="J169" i="1" s="1"/>
  <c r="I168" i="1"/>
  <c r="J168" i="1" s="1"/>
  <c r="J167" i="1" l="1"/>
  <c r="I112" i="1"/>
  <c r="J112" i="1" s="1"/>
  <c r="I67" i="1" l="1"/>
  <c r="J67" i="1" s="1"/>
  <c r="I153" i="1"/>
  <c r="J153" i="1" s="1"/>
  <c r="I159" i="1"/>
  <c r="J159" i="1" s="1"/>
  <c r="I158" i="1"/>
  <c r="J158" i="1" s="1"/>
  <c r="I152" i="1"/>
  <c r="J152" i="1" s="1"/>
  <c r="I145" i="1"/>
  <c r="J145" i="1" s="1"/>
  <c r="I144" i="1"/>
  <c r="J144" i="1" s="1"/>
  <c r="I142" i="1"/>
  <c r="J142" i="1" s="1"/>
  <c r="I141" i="1"/>
  <c r="J141" i="1" s="1"/>
  <c r="E38" i="1"/>
  <c r="E32" i="1"/>
  <c r="I129" i="1"/>
  <c r="J129" i="1" s="1"/>
  <c r="E121" i="1" l="1"/>
  <c r="E120" i="1"/>
  <c r="E116" i="1"/>
  <c r="E98" i="1"/>
  <c r="E93" i="1"/>
  <c r="I93" i="1"/>
  <c r="J93" i="1" s="1"/>
  <c r="E95" i="1"/>
  <c r="I90" i="1"/>
  <c r="J90" i="1" s="1"/>
  <c r="I89" i="1"/>
  <c r="J89" i="1" s="1"/>
  <c r="E73" i="1"/>
  <c r="E79" i="1"/>
  <c r="E85" i="1"/>
  <c r="E81" i="1"/>
  <c r="E44" i="1"/>
  <c r="I78" i="1"/>
  <c r="J78" i="1" s="1"/>
  <c r="E78" i="1"/>
  <c r="I77" i="1"/>
  <c r="J77" i="1" s="1"/>
  <c r="E50" i="1"/>
  <c r="E75" i="1"/>
  <c r="E49" i="1"/>
  <c r="E77" i="1" s="1"/>
  <c r="E51" i="1"/>
  <c r="I66" i="1"/>
  <c r="J66" i="1" s="1"/>
  <c r="I65" i="1"/>
  <c r="J65" i="1" s="1"/>
  <c r="I64" i="1"/>
  <c r="J64" i="1" s="1"/>
  <c r="I62" i="1"/>
  <c r="J62" i="1" s="1"/>
  <c r="I61" i="1"/>
  <c r="J61" i="1" s="1"/>
  <c r="I88" i="1"/>
  <c r="J88" i="1" s="1"/>
  <c r="E64" i="1"/>
  <c r="E62" i="1"/>
  <c r="E61" i="1"/>
  <c r="E60" i="1"/>
  <c r="E69" i="1" s="1"/>
  <c r="E71" i="1" l="1"/>
  <c r="E74" i="1"/>
  <c r="E45" i="1" l="1"/>
  <c r="E24" i="1"/>
  <c r="I31" i="1"/>
  <c r="J31" i="1" s="1"/>
  <c r="I39" i="1"/>
  <c r="J39" i="1" s="1"/>
  <c r="E33" i="1"/>
  <c r="E25" i="1" l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84" i="1"/>
  <c r="J84" i="1" s="1"/>
  <c r="I28" i="1"/>
  <c r="J28" i="1" s="1"/>
  <c r="I85" i="1" l="1"/>
  <c r="J85" i="1" s="1"/>
  <c r="I83" i="1"/>
  <c r="J83" i="1" s="1"/>
  <c r="E156" i="1"/>
  <c r="E157" i="1" s="1"/>
  <c r="I81" i="1"/>
  <c r="J81" i="1" s="1"/>
  <c r="I82" i="1"/>
  <c r="J82" i="1" s="1"/>
  <c r="I94" i="1"/>
  <c r="J94" i="1" s="1"/>
  <c r="E94" i="1"/>
  <c r="I166" i="1"/>
  <c r="J166" i="1" s="1"/>
  <c r="I165" i="1"/>
  <c r="J165" i="1" s="1"/>
  <c r="I164" i="1"/>
  <c r="J164" i="1" s="1"/>
  <c r="J80" i="1" l="1"/>
  <c r="J163" i="1"/>
  <c r="I79" i="1"/>
  <c r="J79" i="1" s="1"/>
  <c r="I115" i="1"/>
  <c r="J115" i="1" s="1"/>
  <c r="I101" i="1"/>
  <c r="J101" i="1" s="1"/>
  <c r="I174" i="1"/>
  <c r="J174" i="1" s="1"/>
  <c r="I75" i="1"/>
  <c r="J75" i="1" s="1"/>
  <c r="I133" i="1"/>
  <c r="J133" i="1" s="1"/>
  <c r="I132" i="1"/>
  <c r="J132" i="1" s="1"/>
  <c r="I20" i="1"/>
  <c r="J20" i="1" s="1"/>
  <c r="J175" i="1" l="1"/>
  <c r="E72" i="1"/>
  <c r="I44" i="1"/>
  <c r="J44" i="1" s="1"/>
  <c r="I130" i="1"/>
  <c r="J130" i="1" s="1"/>
  <c r="I40" i="1"/>
  <c r="J40" i="1" s="1"/>
  <c r="I100" i="1"/>
  <c r="J100" i="1" s="1"/>
  <c r="I19" i="1"/>
  <c r="I60" i="1"/>
  <c r="I59" i="1"/>
  <c r="J59" i="1" s="1"/>
  <c r="I58" i="1"/>
  <c r="I143" i="1"/>
  <c r="J143" i="1" s="1"/>
  <c r="I124" i="1"/>
  <c r="J124" i="1" s="1"/>
  <c r="I123" i="1"/>
  <c r="J123" i="1" s="1"/>
  <c r="I122" i="1"/>
  <c r="J122" i="1" s="1"/>
  <c r="J19" i="1" l="1"/>
  <c r="I121" i="1" l="1"/>
  <c r="J121" i="1" s="1"/>
  <c r="I98" i="1"/>
  <c r="J98" i="1" s="1"/>
  <c r="I116" i="1"/>
  <c r="I97" i="1"/>
  <c r="J97" i="1" s="1"/>
  <c r="I96" i="1"/>
  <c r="J96" i="1" s="1"/>
  <c r="J60" i="1" l="1"/>
  <c r="J116" i="1"/>
  <c r="I46" i="1"/>
  <c r="J46" i="1" s="1"/>
  <c r="J58" i="1"/>
  <c r="I47" i="1"/>
  <c r="J47" i="1" s="1"/>
  <c r="I45" i="1"/>
  <c r="J45" i="1" s="1"/>
  <c r="I24" i="1"/>
  <c r="J57" i="1" l="1"/>
  <c r="J24" i="1"/>
  <c r="I37" i="1"/>
  <c r="I38" i="1"/>
  <c r="I36" i="1"/>
  <c r="J36" i="1" s="1"/>
  <c r="I35" i="1"/>
  <c r="J35" i="1" s="1"/>
  <c r="I34" i="1"/>
  <c r="J34" i="1" s="1"/>
  <c r="I33" i="1"/>
  <c r="J33" i="1" s="1"/>
  <c r="I32" i="1"/>
  <c r="I30" i="1"/>
  <c r="J30" i="1" s="1"/>
  <c r="I18" i="1"/>
  <c r="J18" i="1" s="1"/>
  <c r="J32" i="1" l="1"/>
  <c r="J37" i="1"/>
  <c r="J38" i="1"/>
  <c r="I173" i="1" l="1"/>
  <c r="J173" i="1" s="1"/>
  <c r="I172" i="1"/>
  <c r="J172" i="1" s="1"/>
  <c r="J171" i="1" s="1"/>
  <c r="I162" i="1"/>
  <c r="J162" i="1" s="1"/>
  <c r="I161" i="1"/>
  <c r="J161" i="1" s="1"/>
  <c r="I160" i="1"/>
  <c r="J160" i="1" s="1"/>
  <c r="I157" i="1"/>
  <c r="I156" i="1"/>
  <c r="I155" i="1"/>
  <c r="J155" i="1" s="1"/>
  <c r="I154" i="1"/>
  <c r="J154" i="1" s="1"/>
  <c r="I151" i="1"/>
  <c r="I150" i="1"/>
  <c r="J150" i="1" s="1"/>
  <c r="I149" i="1"/>
  <c r="I148" i="1"/>
  <c r="J148" i="1" s="1"/>
  <c r="I147" i="1"/>
  <c r="I146" i="1"/>
  <c r="I140" i="1"/>
  <c r="J140" i="1" s="1"/>
  <c r="I139" i="1"/>
  <c r="J139" i="1" s="1"/>
  <c r="I137" i="1"/>
  <c r="J137" i="1" s="1"/>
  <c r="I136" i="1"/>
  <c r="J136" i="1" s="1"/>
  <c r="I135" i="1"/>
  <c r="J135" i="1" s="1"/>
  <c r="I128" i="1"/>
  <c r="J128" i="1" s="1"/>
  <c r="I127" i="1"/>
  <c r="J127" i="1" s="1"/>
  <c r="I126" i="1"/>
  <c r="J126" i="1" s="1"/>
  <c r="I120" i="1"/>
  <c r="J120" i="1" s="1"/>
  <c r="I119" i="1"/>
  <c r="I118" i="1"/>
  <c r="J118" i="1" s="1"/>
  <c r="I114" i="1"/>
  <c r="I111" i="1"/>
  <c r="J111" i="1" s="1"/>
  <c r="I110" i="1"/>
  <c r="I95" i="1"/>
  <c r="J95" i="1" s="1"/>
  <c r="I87" i="1"/>
  <c r="J87" i="1" s="1"/>
  <c r="I76" i="1"/>
  <c r="I74" i="1"/>
  <c r="I73" i="1"/>
  <c r="I72" i="1"/>
  <c r="I71" i="1"/>
  <c r="I69" i="1"/>
  <c r="I56" i="1"/>
  <c r="I99" i="1"/>
  <c r="I49" i="1"/>
  <c r="I43" i="1"/>
  <c r="J43" i="1" s="1"/>
  <c r="I41" i="1"/>
  <c r="J41" i="1" s="1"/>
  <c r="I29" i="1"/>
  <c r="J29" i="1" s="1"/>
  <c r="I27" i="1"/>
  <c r="I26" i="1"/>
  <c r="J26" i="1" s="1"/>
  <c r="I25" i="1"/>
  <c r="J25" i="1" s="1"/>
  <c r="I23" i="1"/>
  <c r="J23" i="1" s="1"/>
  <c r="I17" i="1"/>
  <c r="J17" i="1" s="1"/>
  <c r="I16" i="1"/>
  <c r="J16" i="1" s="1"/>
  <c r="I14" i="1"/>
  <c r="J14" i="1" s="1"/>
  <c r="I13" i="1"/>
  <c r="J13" i="1" s="1"/>
  <c r="I12" i="1"/>
  <c r="J12" i="1" s="1"/>
  <c r="I11" i="1"/>
  <c r="J11" i="1" s="1"/>
  <c r="I10" i="1"/>
  <c r="J10" i="1" s="1"/>
  <c r="J15" i="1" l="1"/>
  <c r="J125" i="1"/>
  <c r="J134" i="1"/>
  <c r="J110" i="1"/>
  <c r="J114" i="1"/>
  <c r="J119" i="1"/>
  <c r="J117" i="1" s="1"/>
  <c r="J149" i="1"/>
  <c r="J27" i="1"/>
  <c r="J22" i="1" s="1"/>
  <c r="J69" i="1"/>
  <c r="J68" i="1" s="1"/>
  <c r="J99" i="1"/>
  <c r="J86" i="1" s="1"/>
  <c r="J49" i="1"/>
  <c r="J147" i="1"/>
  <c r="J157" i="1"/>
  <c r="J146" i="1"/>
  <c r="J151" i="1"/>
  <c r="J156" i="1"/>
  <c r="J74" i="1"/>
  <c r="J9" i="1"/>
  <c r="J56" i="1"/>
  <c r="J48" i="1" l="1"/>
  <c r="J113" i="1"/>
  <c r="J73" i="1"/>
  <c r="J55" i="1"/>
  <c r="J138" i="1"/>
  <c r="J72" i="1"/>
  <c r="J76" i="1"/>
  <c r="J71" i="1"/>
  <c r="J70" i="1" l="1"/>
</calcChain>
</file>

<file path=xl/sharedStrings.xml><?xml version="1.0" encoding="utf-8"?>
<sst xmlns="http://schemas.openxmlformats.org/spreadsheetml/2006/main" count="471" uniqueCount="336">
  <si>
    <t>ITEM</t>
  </si>
  <si>
    <t>DESCRIÇÃO</t>
  </si>
  <si>
    <t>UNID</t>
  </si>
  <si>
    <t>QUANT. ORIENTATIVA</t>
  </si>
  <si>
    <t>PREÇO</t>
  </si>
  <si>
    <t>PREÇO UNITÁRIO</t>
  </si>
  <si>
    <t>TOTAL</t>
  </si>
  <si>
    <t>MATERIAL</t>
  </si>
  <si>
    <t>MDO</t>
  </si>
  <si>
    <t>1.1</t>
  </si>
  <si>
    <t>EMISSÃO DE ASSINATURA DE RESPONSABILIDADE TÉCNICA PELA EXECUÇÃO DA OBRA</t>
  </si>
  <si>
    <t>VB</t>
  </si>
  <si>
    <t>1.2</t>
  </si>
  <si>
    <t>FORNECIMENTO DE SEGURO DE OBRA CIVIL CRUZADA</t>
  </si>
  <si>
    <t>1.3</t>
  </si>
  <si>
    <t>1.4</t>
  </si>
  <si>
    <t>1.5</t>
  </si>
  <si>
    <t>SERVIÇOS PRELIMINARES</t>
  </si>
  <si>
    <t>2.1</t>
  </si>
  <si>
    <t>2.2</t>
  </si>
  <si>
    <t>PROTEÇÕES EM GERAL</t>
  </si>
  <si>
    <t>2.3</t>
  </si>
  <si>
    <t>2.4</t>
  </si>
  <si>
    <t>DEMOLIÇÕES E PROTEÇÕES</t>
  </si>
  <si>
    <t>3.1</t>
  </si>
  <si>
    <t>M²</t>
  </si>
  <si>
    <t>3.2</t>
  </si>
  <si>
    <t>UNI</t>
  </si>
  <si>
    <t>3.3</t>
  </si>
  <si>
    <t>3.4</t>
  </si>
  <si>
    <t>3.5</t>
  </si>
  <si>
    <t>3.6</t>
  </si>
  <si>
    <t>UN</t>
  </si>
  <si>
    <t>3.7</t>
  </si>
  <si>
    <t>3.8</t>
  </si>
  <si>
    <t>CÇ</t>
  </si>
  <si>
    <t>ESTRUTURA E PERÍMETRO</t>
  </si>
  <si>
    <t>4.1</t>
  </si>
  <si>
    <t>4.2</t>
  </si>
  <si>
    <t>4.3</t>
  </si>
  <si>
    <t>4.4</t>
  </si>
  <si>
    <t>5.1</t>
  </si>
  <si>
    <t>5.2</t>
  </si>
  <si>
    <t>ML</t>
  </si>
  <si>
    <t>ALVENARIAS E SUBESTRUTURA</t>
  </si>
  <si>
    <t>6.1</t>
  </si>
  <si>
    <t>ALVENARIA COMUM EM BLOCOS DE 14X19X39</t>
  </si>
  <si>
    <t>FORRO</t>
  </si>
  <si>
    <t>7.1</t>
  </si>
  <si>
    <t>7.2</t>
  </si>
  <si>
    <t>PISO</t>
  </si>
  <si>
    <t>8.1</t>
  </si>
  <si>
    <t>IMPERMEABILIZAÇÃO</t>
  </si>
  <si>
    <t>9.1</t>
  </si>
  <si>
    <t>IMPERMEABILIZAÇÃO DE ÁREAS MOLHADAS , INCLUINDO VIRADA DE 20CM</t>
  </si>
  <si>
    <t>PINTURA E REVESTIMENTOS</t>
  </si>
  <si>
    <t>10.1</t>
  </si>
  <si>
    <t>EMBOÇO</t>
  </si>
  <si>
    <t>10.2</t>
  </si>
  <si>
    <t>REBOCO</t>
  </si>
  <si>
    <t>10.3</t>
  </si>
  <si>
    <t>10.4</t>
  </si>
  <si>
    <t>11.2</t>
  </si>
  <si>
    <t>11.3</t>
  </si>
  <si>
    <t>11.4</t>
  </si>
  <si>
    <t>12.1</t>
  </si>
  <si>
    <t>12.2</t>
  </si>
  <si>
    <t>12.3</t>
  </si>
  <si>
    <t>LUMINÁRIAS</t>
  </si>
  <si>
    <t>13.1</t>
  </si>
  <si>
    <t>13.2</t>
  </si>
  <si>
    <t>13.3</t>
  </si>
  <si>
    <t>VIDROS E ESPELHOS</t>
  </si>
  <si>
    <t>14.1</t>
  </si>
  <si>
    <t>14.2</t>
  </si>
  <si>
    <t>15.1</t>
  </si>
  <si>
    <t>15.2</t>
  </si>
  <si>
    <t>15.3</t>
  </si>
  <si>
    <t>ELÉTRICA</t>
  </si>
  <si>
    <t>M</t>
  </si>
  <si>
    <t>17.1</t>
  </si>
  <si>
    <t>HIDRÁULICA</t>
  </si>
  <si>
    <t>KIT BACIA COM CAIXA ACOPLADA DECA LINHA RAVENA</t>
  </si>
  <si>
    <t>LAVATÓRIO DE CANTO EM LOUÇA, MODELO IZY. L.101.17, COR BRANCO GELO, FAB. DECA</t>
  </si>
  <si>
    <t>CUBA DE EMBUTIR EM CERÂMICA BRANCA, MOD. L37.17 FAB.DECA</t>
  </si>
  <si>
    <t>MICTÓRIO DECA MOD. M.713 COM SIFÃO INTEGRADO E VÁLVULA EXTERNA, BRANCO. REF: DECA</t>
  </si>
  <si>
    <t>FLEXÍVEL 40cm</t>
  </si>
  <si>
    <t>VÁLVULA LAVATÓRIO / COZINHA / TANQUE</t>
  </si>
  <si>
    <t>BARRA DE APOIO ∅32MM COMPRIMENTO 400MM. ACABAMENTO CROMADO</t>
  </si>
  <si>
    <t>BARRA DE APOIO ∅32MM COMPRIMENTO 700MM. ACABAMENTO  CROMADO</t>
  </si>
  <si>
    <t>BARRA DE APOIO ∅32MM COMPRIMENTO 800MM. ACABAMENTO  CROMADO</t>
  </si>
  <si>
    <t>LIMPEZA PERMANENTE DE OBRA</t>
  </si>
  <si>
    <t>MÊS</t>
  </si>
  <si>
    <t>LIMPEZA FINAL DE OBRA</t>
  </si>
  <si>
    <t>TOTAL CIVIL</t>
  </si>
  <si>
    <t>PTS, APR, PPRA, PCMSO, ASOS</t>
  </si>
  <si>
    <t>ENGENHEIRO - PERÍODO INTEGRAL</t>
  </si>
  <si>
    <t>TÉCNICO DE SEGURANÇA - PERÍODO INTEGRAL</t>
  </si>
  <si>
    <t>CANTEIRO DE OBRAS</t>
  </si>
  <si>
    <t xml:space="preserve">DEMOLIÇÃO DE MURETAS </t>
  </si>
  <si>
    <t>DEMOLIÇÃO DE ESCADAS E RAMPAS - CONJUNTO</t>
  </si>
  <si>
    <t>LOCAÇÃO DA OBRA COM TOPÓGRAFO</t>
  </si>
  <si>
    <t>M³</t>
  </si>
  <si>
    <t>DEMOLIÇÃO DE ARQUIBANCADA DE CONCRETO</t>
  </si>
  <si>
    <t>RETIRADA DE POSTES DE ILUMINAÇÃO - COM REAPROVEITAMENTO</t>
  </si>
  <si>
    <t>RETIRADA DE GUARDA CORPO - ENTREGAR PARA A MANUTENÇÃO</t>
  </si>
  <si>
    <t>LIMPEZA DO TERRENO, INCLUINDO ÁREAS AJARDINADAS - CONFORME PROJETO DE IMPLANTAÇÃO</t>
  </si>
  <si>
    <t xml:space="preserve">DEMOLIÇÃO DE PISO CERÂMICO E PISO DE CONCRETO </t>
  </si>
  <si>
    <t>RETIRADA DE COBERTURA DE SAPÊ E PILARES</t>
  </si>
  <si>
    <t>RETIRADA DE TERRA</t>
  </si>
  <si>
    <t>CAÇAMBA ESTACIONÁRIA PARA REMOÇÃO DE ENTULHO DURANTE TODA A OBRA</t>
  </si>
  <si>
    <t>3.9</t>
  </si>
  <si>
    <t>3.10</t>
  </si>
  <si>
    <t>3.11</t>
  </si>
  <si>
    <t>3.12</t>
  </si>
  <si>
    <t>3.13</t>
  </si>
  <si>
    <t>3.14</t>
  </si>
  <si>
    <t>3.15</t>
  </si>
  <si>
    <t>MURO DE ARRIMO PARA ATERRO</t>
  </si>
  <si>
    <t>DEMOLIÇÃO DO MURO DE DIVISA</t>
  </si>
  <si>
    <t xml:space="preserve">M² </t>
  </si>
  <si>
    <t>3.16</t>
  </si>
  <si>
    <t>7.4</t>
  </si>
  <si>
    <t>7.5</t>
  </si>
  <si>
    <t>7.7</t>
  </si>
  <si>
    <t>7.8</t>
  </si>
  <si>
    <t>9.2</t>
  </si>
  <si>
    <t>9.3</t>
  </si>
  <si>
    <t>9.4</t>
  </si>
  <si>
    <t>9.5</t>
  </si>
  <si>
    <t>9.6</t>
  </si>
  <si>
    <t>9.7</t>
  </si>
  <si>
    <t>ALAMBRADO - COR CINZA - INCLUSO PORTAS</t>
  </si>
  <si>
    <t>14.3</t>
  </si>
  <si>
    <t>QUADRA DE BEACH</t>
  </si>
  <si>
    <t>MANTA BIDIM</t>
  </si>
  <si>
    <t>M3</t>
  </si>
  <si>
    <t>TON</t>
  </si>
  <si>
    <t>REMANEJAMENTO DE POSTES DE REDE DE BEACH</t>
  </si>
  <si>
    <t>DADOS / CFTV</t>
  </si>
  <si>
    <t>PONTO DE ESGOTO</t>
  </si>
  <si>
    <t>14.4</t>
  </si>
  <si>
    <t>16.1</t>
  </si>
  <si>
    <t>16.2</t>
  </si>
  <si>
    <t>16.3</t>
  </si>
  <si>
    <t>DUCHA</t>
  </si>
  <si>
    <t>BASE EM BRITA</t>
  </si>
  <si>
    <t>ADEQUAÇÃO DAS "ARGOLAS EM CONCRETO" DE ÁRVORES EXISTENTES</t>
  </si>
  <si>
    <t>REDE DE DRENAGEM -  ESPINHA DE PEIXE</t>
  </si>
  <si>
    <t>5.3</t>
  </si>
  <si>
    <t>14.5</t>
  </si>
  <si>
    <t>TAPUME ISOLANDO TODA A OBRA</t>
  </si>
  <si>
    <t>ESCADA EM CONCRETO PARA ACESSO AO CONDOMÍNIO</t>
  </si>
  <si>
    <t>QUANT. CONSTRUTORA</t>
  </si>
  <si>
    <t>OBRA: NOVA ARENA BEACH TENNIS</t>
  </si>
  <si>
    <t>FORNECEDOR:</t>
  </si>
  <si>
    <t>OMISSOS</t>
  </si>
  <si>
    <t>INFRAESTRUTURA PARA INSTALAÇÃO DE ELÉTRICA</t>
  </si>
  <si>
    <t>14.6</t>
  </si>
  <si>
    <t>RETIRADA DE AREIA JUNDU PARA REAPROVEITAMENTO</t>
  </si>
  <si>
    <t>4.5</t>
  </si>
  <si>
    <t>15.4</t>
  </si>
  <si>
    <t>PINTURA DE PAREDES EXTERNAS TINTA ACRÍLICA - PROTEÇÃO TOTAL - CINZA ELEFANTE (D161) - REF. SUVINIL</t>
  </si>
  <si>
    <t>9.8</t>
  </si>
  <si>
    <t>17.2</t>
  </si>
  <si>
    <t>17.3</t>
  </si>
  <si>
    <t>GUARDA-CORPO DE MADEIRA - CONFORME DET. PROJETO</t>
  </si>
  <si>
    <t>7.9</t>
  </si>
  <si>
    <t>ESQUADRIAS E ESTRUTURA METÁLICA</t>
  </si>
  <si>
    <t>ESPELHO ESP. 6mm - COLADO EM PAREDE - 0,60x0,90m - INCLINADO</t>
  </si>
  <si>
    <t>ESPELHO ESP. 6mm - COLADO EM PAREDE - 1,60 x 0,75m</t>
  </si>
  <si>
    <t>ESCADA EM CONCRETO DE ACESSO A PATAMARES</t>
  </si>
  <si>
    <t>RETIRADA DE CERCA DE DIVISA - SEM REAPROVEITAMENTO</t>
  </si>
  <si>
    <t xml:space="preserve">DEMOLIÇÃO DE PISO MOSAICO PORTUGUÊS </t>
  </si>
  <si>
    <t>DECK DE MADEIRA CONFORME PADRÃO EXISTENTE</t>
  </si>
  <si>
    <t>PISO EM CONCRETO  POLIDO - CONFORME PADRÃO EXISTENTE NA PLATAFORMA INFANTIL -  H=7CM</t>
  </si>
  <si>
    <t>PINTURA COLORIDA, COM DESENHO EM ONDAS NAS CORES: ROSA, BRANCO E AREIA - UTILIZAR TINTA ACRÍLICA PROTEÇÃO TOTAL SUVINIL</t>
  </si>
  <si>
    <t>PINTURA DE PISO DA QUADRA DA PETECA COM TINTA SUVINIL PARA PISO - CONFORME CORES E DEMARCAÇÃO EXISTENTE</t>
  </si>
  <si>
    <t>MASSA CORRIDA EM PAREDES INTERNAS</t>
  </si>
  <si>
    <t>DIVISÓRIA NEOCON - NOVO ALOPLAC - PAINÉIS EM LAMINADO ESTRUTURAL TS (FÓRMICA MACIÇA) - CORES DO CATÁLOGO FORMILINE - PORTAS EM VIDRO</t>
  </si>
  <si>
    <t>ESCADAS EM ESTRUTURA METÁLICA - COM GUARDA-CORPO E CORRIMÃO, TRATADA ANTIFERRUGEM, PINTADA DE CINZA GRAFITE. PISADA EM CHAPA ESTAMPADA. ESPELHO VAZADO - RESTAURANTE E DECK COBERTURA</t>
  </si>
  <si>
    <t>DISTRIBUIÇÃO DA AREIA NA QUADRA - QUE SERÁ ENTREGUE PELO CLUBE E A EXISTENTE.</t>
  </si>
  <si>
    <t>SISTEMA DE ASPIRAÇÃO NAS QUADRAS NOVAS E READEQUAÇÃO DA EXISTENTE</t>
  </si>
  <si>
    <t>FORNECIMENTO E FIXAÇÃO DE POSTES PARA AS REDES DE BEACH NAS QUADRAS SECUNDÁRIAS E UMA QUADRA CENTRAL</t>
  </si>
  <si>
    <t>FORNECIMENTO E INSTALAÇÃO DE PONTOS PARA WIFI - CABO CAT 6A</t>
  </si>
  <si>
    <t>FORNECIMENTO E INSTALAÇÃO DE PONTOS PARA NOVAS CÂMERAS - CABO CAT 6A</t>
  </si>
  <si>
    <t>TOMADAS DE USO GERAL - BEBEDOUROS, CHUVEIROS, SECADOR DE CABELO, ETC</t>
  </si>
  <si>
    <t>TOMADAS PARA RESTAURANTE E NOVO BAR</t>
  </si>
  <si>
    <t>14.7</t>
  </si>
  <si>
    <t>GÁS</t>
  </si>
  <si>
    <t>PONTO DE GÁS ENCANADO PARA A CHURRASQUEIRA</t>
  </si>
  <si>
    <t>PONTO DE GÁS ENCANADO  PARA O NOVO BAR</t>
  </si>
  <si>
    <t>PONTO DE GÁS ENCANADO  PARA A AMPLIAÇÃO DO RESTAURANTE</t>
  </si>
  <si>
    <t>18.1</t>
  </si>
  <si>
    <t>18.2</t>
  </si>
  <si>
    <t>18.3</t>
  </si>
  <si>
    <t>KIT BACIA SANITÁRIA COM CAIXA  ACOPLADA, LINHA VOUGUE PLUS, P515-17, COR BRANCO, FABRICANTE DECA</t>
  </si>
  <si>
    <t>REVESTIMENTO CERÂMICO DIAMANTE BRANCO AC - 45X90CM - REF. ELIANE</t>
  </si>
  <si>
    <t>REVESTIMENTO DE PAREDE FORMA ACETINADO RETIFICADO L: 32,5CM X C: 59CM BRANCO - REF. ELIANE</t>
  </si>
  <si>
    <t>GRANITOS</t>
  </si>
  <si>
    <t>BANCADA DE GRANITO - COM FRONTÃO DE 10CM E REBAIXO DE ÁREA MOLHADA - COM DUAS CUBAS INDUSTRIAL 50X40X30 INOX 304 C/ VÁLV./SIFÃO</t>
  </si>
  <si>
    <t>BANCADA DE GRANITO - COM FRONTÃO DE 10CM E SAIA DE 20CM - SÃO GABRIEL - BANHEIROS</t>
  </si>
  <si>
    <t>11.1</t>
  </si>
  <si>
    <t>11.5</t>
  </si>
  <si>
    <t>11.6</t>
  </si>
  <si>
    <t>11.7</t>
  </si>
  <si>
    <t>11.8</t>
  </si>
  <si>
    <t>11.9</t>
  </si>
  <si>
    <t>11.10</t>
  </si>
  <si>
    <t>11.11</t>
  </si>
  <si>
    <t>15.5</t>
  </si>
  <si>
    <t>15.6</t>
  </si>
  <si>
    <t>15.7</t>
  </si>
  <si>
    <t>TORNEIRA COZINHA MESA FLEX GOURMET CROMADO 1/4 VOLTA AREJADOR DUPLO</t>
  </si>
  <si>
    <t xml:space="preserve">ACABAMENTO EM GRANITO SÃO GABRIEL - PASSA PRATO - LARGURA 15CM </t>
  </si>
  <si>
    <t>CORTE EM CONCRETO - PARA SAÍDA DE DUTO DE EXAUSTÃO - 30 X 60CM - AMPLIAÇÃO BAR DO BEACH</t>
  </si>
  <si>
    <t>TRATAMENTO DE CONCRETO EM FACHADA - CONFORME PADRÃO CLUBE PAINEIRAS</t>
  </si>
  <si>
    <t>9.9</t>
  </si>
  <si>
    <t>11.12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</si>
  <si>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</si>
  <si>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</si>
  <si>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</si>
  <si>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</si>
  <si>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</si>
  <si>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</si>
  <si>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</si>
  <si>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</si>
  <si>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</si>
  <si>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</si>
  <si>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</si>
  <si>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</si>
  <si>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</si>
  <si>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19.1</t>
  </si>
  <si>
    <t>19.2</t>
  </si>
  <si>
    <t>10.5</t>
  </si>
  <si>
    <t xml:space="preserve">GRANITO CINZA ABSOLUTO APICOADO COM FRISO ANTIDERRAPANTE NA PEDRA - PARA PISADAS DA ESCADA METÁLICA - ROOFTOP CHURRASQUEIRA. </t>
  </si>
  <si>
    <t>L-01 - PLAFON LED SOBREPOR RETANGULAR COM PINTURA ELETROSTÁTICA PRETO 48W --  4000 K</t>
  </si>
  <si>
    <t>L-03 - PLAFON LED EMBUTIR RETANGULAR COM PINTURA ELETROSTÁTICA PRETO 48W --  4000 K</t>
  </si>
  <si>
    <t>L-04 - LUMINÁRIA QUADRADADA DE EMBUTIR COM ACABAMENTO DE PINTURA ELETROSTÁTICA PRETO - DIM. 225X255CM - 4000K - REF.: DORAH-E GQ - ITAIM LIGHTING CONCEPT</t>
  </si>
  <si>
    <t>L-05 - SPOT DE SOBREPOR LED DOT CILÍNDRICO 3000K 20W BIVOLT Ø9,3X12,2CM ALUMÍNIO PRETO</t>
  </si>
  <si>
    <t>L-06 - PERFIL DE SOBREPOR LED ARCHI LINEAR 1 METRO IRC 93 2700K 14W/M 24V ALUMÍNIO PRETO - STELLA STH20961PTO/27</t>
  </si>
  <si>
    <t>L07 - BALIZADOR SOBREPOR ALUMÍNIO PRETO Ø16CM - 4000k</t>
  </si>
  <si>
    <t>L-08 - FORNECIMENTO E INSTALAÇÃO DE POSTE PARALELO CURVO DUPLO – ENGASTE - REF: PPC-D/ENG - MARCA: INDUSPAR - 4M – 4.000K</t>
  </si>
  <si>
    <t>L - 09 - SPOT BALIZADOR LED 7W EMBUTIR PARA CHÃO JARDIM E PISO BRANCO QUENTE IP67 4000k - PRETA</t>
  </si>
  <si>
    <t>12.4</t>
  </si>
  <si>
    <t>12.5</t>
  </si>
  <si>
    <t>12.6</t>
  </si>
  <si>
    <t>12.7</t>
  </si>
  <si>
    <t>12.8</t>
  </si>
  <si>
    <t>12.9</t>
  </si>
  <si>
    <t>3.17</t>
  </si>
  <si>
    <t>3.18</t>
  </si>
  <si>
    <t>RETIRADA DE POSTES DE ILUMINAÇÃO BAIXOS - SEM REAPROVEITAMENTO</t>
  </si>
  <si>
    <t>3.19</t>
  </si>
  <si>
    <t>PROJETO PARA MURO DE ARRIMO E LAJES A SEREM EXECUTADAS ( COBERTURAS, DECKS, AMPLIAÇÃO COZINHA, NOVO BAR, BANHEIROS) - COM EMISSÃO DE ART DE PROJETO</t>
  </si>
  <si>
    <t>FUNDAÇÃO PARA POSTES - 10M DE ALTURA</t>
  </si>
  <si>
    <t>FORRO DE GESSO STD DRY WALL PLACA STD</t>
  </si>
  <si>
    <t>PISO CERÂMICO DOLMEN EXTERNO - CINZA - DIM 90X90CM - REF. ELIANE - COM 10% DE PERDA</t>
  </si>
  <si>
    <t>RODAPÉ CERÂMICO DOLMEN EXTERNO - CINZA - 10CM - REF. ELIANE - COM 10% DE PERDA</t>
  </si>
  <si>
    <t>PISO MEGADRENO CATEGORIA PRATA LEVIGADO AREIA - DIM. 120X120CM - BRASTON -COM 10% DE PERDA</t>
  </si>
  <si>
    <t>COMPLEMENTAÇÃO DE DECK EM CUMARU FRISADO - 10X2CM</t>
  </si>
  <si>
    <t>7.10</t>
  </si>
  <si>
    <t>7.3</t>
  </si>
  <si>
    <t>7.6</t>
  </si>
  <si>
    <t>LAJE DE CONCRETO -  ( COBERTURAS, DECKS, SOLARIUM, AMPLIAÇÃO COZINHA, NOVO BAR, BANHEIRO) - ALTURA ACABADA PARA INSTALAÇÃO DE PISO (QUANDO NECESSÁRIO)</t>
  </si>
  <si>
    <t>PEDRA PORTUGUESA - NA COR BRANCO NEVE - REF. GLOBAL PEDRAS - CÓD. TV93URJ2J</t>
  </si>
  <si>
    <t xml:space="preserve">PAREDE EM ELEMENTO VAZADO COBOGÓ BANDEIRA CONCRETO 30X30X9CM CINZA </t>
  </si>
  <si>
    <t>MURETA PERIMETRAL DAS QUADRAS = H=20CM</t>
  </si>
  <si>
    <t>NOVO MURO EXTERNO AO CONDOMÍNIO - INCLUSO PILARES DE SUSTENTAÇÃO E FUNDAÇÃO RASA</t>
  </si>
  <si>
    <t>P3 - PORTA DE ABRIR EM ALUMÍNIO ANODIZADO PRETO - FECHADURA E FERRAGENS PRETAS - DIMENSÕES 210X100CM. - COM BARRA DE ACESSIBILIDADE REF. SASAZAKI</t>
  </si>
  <si>
    <t>P1- PORTA DE ABRIR EM ALUMÍNIO ANODIZADO PRETO - FECHADURA E FERRAGENS PRETAS - DIMENSÕES 210X80CM.</t>
  </si>
  <si>
    <t>P2- PORTA DE ABRIR EM ALUMÍNIO ANODIZADO PRETO - FECHADURA E FERRAGENS PRETAS - DIMENSÕES 210X60CM.</t>
  </si>
  <si>
    <t>RETIRADA DE ALAMBRADO - COM REAPROVEITAMENTO. ENTREGAR PARA MANUTENÇÃO</t>
  </si>
  <si>
    <t>J1 - JANELA BASCULANTE COM ACABAMENTO EM PINTURA ELETROSTÁTICA NA POR PRETA - DIMENSÕES 240X40CM, PEITORIL 200CM.</t>
  </si>
  <si>
    <t>J2 - CAIXILHO FIXO - ESTRUTURA EM ALUMÍNIO ANODIZADO PRETO 5CM - COM VIDRO 6MM - SEM PELÍCULA</t>
  </si>
  <si>
    <t>PROLONGAMENTO DOS POSTES EXISTENTES COM INSTALAÇÃO - ALTURA FINAL DE 10M</t>
  </si>
  <si>
    <t>FORNECIMENTO E INSTALAÇÃO DE NOVOS POSTES - ALTURA FINAL DE 10M</t>
  </si>
  <si>
    <t>11.13</t>
  </si>
  <si>
    <t>11.14</t>
  </si>
  <si>
    <t>TOMADAS DE USO GERAL EXTERNA - PARA MOBILIÁRIO - Tomada Módulo Aquatic Cinza 2P+T 10A 250V 642 18 PIAL</t>
  </si>
  <si>
    <t>ADEQUAÇÃO DO SPDA, CONTEMPLANDO OS NOVOS POSTES, ALAMBRADO, CONSTRUÇÕES E ADEQUAÇÃO DO EXISTENTE</t>
  </si>
  <si>
    <t>15.8</t>
  </si>
  <si>
    <t>CAIXA DE GORDURA - D100 - TIGRE</t>
  </si>
  <si>
    <t>PLUVIAL - REDE DE CAPTAÇÃO</t>
  </si>
  <si>
    <t>RALO LINEAR SECA PISO 10X70 CM GRELHA EM ALUMÍNIO FUNDIDO</t>
  </si>
  <si>
    <t xml:space="preserve">PONTO DE ÁGUA FRIA </t>
  </si>
  <si>
    <t>DUCHA HIGIÊNICA COM REGISTRO</t>
  </si>
  <si>
    <t>TORNEIRA DE MESA CONFORTO COM FECHAMENTO AUTOMÁTICO PARA LAVATÓRIO - DECAMATIC ECO - 1173.C.CONF - DECA</t>
  </si>
  <si>
    <t>TORNEIRA DE MESA COM FECHAMENTO AUTOMÁTICO PARA LAVATÓRIO DECAMATIC ECO CROMADO - CÓD 1173.C - DECA</t>
  </si>
  <si>
    <t>CHUVEIRO ELÉTRICO ACQUA STORM ULTRA 7800W 220V PRETO - LORENZETTI. ACABAMENTO PARA REGISTRO BASE DOCOL 1/2", 3/4" E 1", CROMADO, GALI, DOCOL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</si>
  <si>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</si>
  <si>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</si>
  <si>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</si>
  <si>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</si>
  <si>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</si>
  <si>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</si>
  <si>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</si>
  <si>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</si>
  <si>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PISO HIDRÁULICO - AZUL</t>
  </si>
  <si>
    <t>CUSTOS ADMINISTRATIVOS</t>
  </si>
  <si>
    <t>DEMOLIÇÃO DE BANHEIROS, ABRIGO DE GÁS E INSTALAÇÃO EXTERNA DO FORNO DE PIZZA.</t>
  </si>
  <si>
    <t>SOLEIRA CINZA ABSOLUTO</t>
  </si>
  <si>
    <t>P4 - PORTA DE ABRIR EM MADEIRA - FORMICADA EM CINZA - FECHADURAS E FERRAGENS CROMADAS P 80</t>
  </si>
  <si>
    <t>P5 - PORTINHOLA EM ALUMÍNIO - ACESSO DEPÓSITO ESPORTES - P120</t>
  </si>
  <si>
    <t>L-02 - LUMINÁRIA QUADRADA DE SOBREPOR COM ACABAMENTO DE PINTURA ELETROSTÁTICA PRETO - DIM. 225X255CM - 4000K - REF.: DORAH-E GQ - ITAIM LIGHTING CONCEPT</t>
  </si>
  <si>
    <t>FORNECIMENTO E INSTALAÇÃO DE FIBRA ÓPTICA INTERLIGANDO O RACK DE CÂMERAS AO SISTEMA EXISTENTE</t>
  </si>
  <si>
    <t xml:space="preserve">RALO D10 - EM INOX - ESCAMOTEÁVEL </t>
  </si>
  <si>
    <t>GRANILHA PEDRISCO BRANCO - REF. GLOBAL PEDRAS - Nº 2</t>
  </si>
  <si>
    <t xml:space="preserve">CORRIMÃO DUPLO - COM GUARDA CORPO EM AÇO INOX - PARA AS ESCADAS E RAMPAS DE CONCRETO  - </t>
  </si>
  <si>
    <t>LIMPEZA E PAISAGISMO</t>
  </si>
  <si>
    <t>RECOMPOSIÇÃO DE ÁREAS AJARDINADAS NO ENTORNO DA OBRA</t>
  </si>
  <si>
    <t>12.10</t>
  </si>
  <si>
    <t>L - 10 - SPOT PARA ARVORES</t>
  </si>
  <si>
    <t>PAISAGISMO / MOBILIÁRIO URBANO</t>
  </si>
  <si>
    <t>FORNECIMENTO E INSTALAÇÃO DE PERGOLADO EM MADEIRA, COM COBERTURA EM POLICARBONATO LISO INCOLOR</t>
  </si>
  <si>
    <t>20.1</t>
  </si>
  <si>
    <t>20.2</t>
  </si>
  <si>
    <t>20.3</t>
  </si>
  <si>
    <t>PISO MEGADRENO CATEGORIA PRATA LEVIGADO BEGE - DIM. 120X120CM - BRASTON -COM 10% DE PERDA</t>
  </si>
  <si>
    <t>5.4</t>
  </si>
  <si>
    <t>5.5</t>
  </si>
  <si>
    <t>5.6</t>
  </si>
  <si>
    <t>ARQUIBANCADA EM CONCRETO</t>
  </si>
  <si>
    <t>P6 - PORTÃO METÁLICO, COM CADEADO, PINTADO DE GRAFITE - MEDINDO 1.80 X 2.10M -FERRAGENS PRETAS</t>
  </si>
  <si>
    <t>11.15</t>
  </si>
  <si>
    <t>REMANEJAMENTO DE QUADROS ELÉTRICOS - COM INFRAESTRUTURA E CABOS ALIMENTADORES</t>
  </si>
  <si>
    <t>INSTALAÇÃO DE NOVO QUADRO ELÉTRICO  - COM INFRAESTRUTURA E CABOS ALIMENTADORES</t>
  </si>
  <si>
    <t>GUARDA-CORPO EM VIDRO INCOLOR LAMINADO  - COM GARRA</t>
  </si>
  <si>
    <t>19.3</t>
  </si>
  <si>
    <t>REFORMA E AMPLIAÇÃO DA COBERTURA DO PERGOLADO EXISTENTE - COM SUBSTITUIÇÃO DA COBERTURA PARA POLICARBONATO LISO INCOLOR</t>
  </si>
  <si>
    <t>ATERRO , INCLUSO MAQUINÁRIO, COMPACTAÇÃO, TRANSPORTE DE TERRA</t>
  </si>
  <si>
    <t>ALIMENTAÇÃO POSTES - INCLUSO INFRAESTRUTURA</t>
  </si>
  <si>
    <t>PROJETO DE SPDA E ELÉTRICA PARA ADEQUAÇÕES NECESSÁRIAS</t>
  </si>
  <si>
    <t>2.5</t>
  </si>
  <si>
    <t>2.6</t>
  </si>
  <si>
    <t>LAVAGEM DA RUA DO CONDOMÍNIO COM CAMINHÃO PIPA , APÓS ENTRADA E SAÍDA DE CAMINHÃO DE TERRA/AREIA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</si>
</sst>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-&quot;R$&quot;* #,##0.00_-;\-&quot;R$&quot;* #,##0.00_-;_-&quot;R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44">
    <xf numFmtId="0" fontId="0" fillId="0" borderId="0" xfId="0"/>
    <xf numFmtId="0" fontId="5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justify" vertical="center"/>
    </xf>
    <xf numFmtId="165" fontId="8" fillId="2" borderId="4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vertical="center" wrapText="1"/>
    </xf>
    <xf numFmtId="44" fontId="8" fillId="2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justify"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44" fontId="8" fillId="2" borderId="1" xfId="0" applyNumberFormat="1" applyFont="1" applyFill="1" applyBorder="1" applyAlignment="1">
      <alignment vertical="center"/>
    </xf>
    <xf numFmtId="0" fontId="12" fillId="0" borderId="0" xfId="0" applyFont="1"/>
    <xf numFmtId="0" fontId="7" fillId="3" borderId="0" xfId="0" applyFont="1" applyFill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</cellXfs>
  <cellStyles count="11">
    <cellStyle name="Moeda 2" xfId="5" xr:uid="{1A15B20A-FA70-4DFE-BD70-F0A1F85C0146}"/>
    <cellStyle name="Moeda 2 2" xfId="10" xr:uid="{3098F703-99E1-4438-AC3B-B8EB1EA7583B}"/>
    <cellStyle name="Moeda 3" xfId="3" xr:uid="{8216BD19-1ED9-48E3-A98C-0FAFBD348090}"/>
    <cellStyle name="Moeda 4" xfId="8" xr:uid="{C06B25B1-7129-4E90-B7D6-ABB84AA28B16}"/>
    <cellStyle name="Normal" xfId="0" builtinId="0"/>
    <cellStyle name="Normal 2" xfId="6" xr:uid="{A08A28F6-ABF6-4775-8A62-2774A931D6F6}"/>
    <cellStyle name="Porcentagem 2" xfId="9" xr:uid="{8D7225FB-8544-4CA6-B3FA-EC7BC1EE3BD4}"/>
    <cellStyle name="Vírgula" xfId="1" builtinId="3"/>
    <cellStyle name="Vírgula 2" xfId="4" xr:uid="{9147071F-0717-4792-84D9-08C39CF4E60A}"/>
    <cellStyle name="Vírgula 3" xfId="2" xr:uid="{72968F4E-81DB-4114-8731-9ABCEDD3BB31}"/>
    <cellStyle name="Vírgula 4" xfId="7" xr:uid="{CFA9836E-E169-4AD3-8C99-286D24FD1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198120</xdr:colOff>
      <xdr:row>0</xdr:row>
      <xdr:rowOff>137160</xdr:rowOff>
    </xdr:from>
    <xdr:to>
      <xdr:col>9</xdr:col>
      <xdr:colOff>1005840</xdr:colOff>
      <xdr:row>3</xdr:row>
      <xdr:rowOff>158773</xdr:rowOff>
    </xdr:to>
    <xdr:pic>
      <xdr:nvPicPr>
        <xdr:cNvPr id="4" name="Imagem 3" descr="Clube Paineiras do Morumby, Autor em SportsJob">
          <a:extLst>
            <a:ext uri="{FF2B5EF4-FFF2-40B4-BE49-F238E27FC236}">
              <a16:creationId xmlns:a16="http://schemas.microsoft.com/office/drawing/2014/main" id="{BF338A1D-5663-76E1-F3AF-2006BF43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580" y="137160"/>
          <a:ext cx="1882140" cy="501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0661-68EA-4ED8-9BF1-5464ADCD7C2B}">
  <dimension ref="A3:J183"/>
  <sheetViews>
    <sheetView showGridLines="0" tabSelected="1" view="pageBreakPreview" topLeftCell="A157" zoomScaleNormal="100" zoomScaleSheetLayoutView="100" workbookViewId="0">
      <selection activeCell="J183" sqref="J183"/>
    </sheetView>
  </sheetViews>
  <sheetFormatPr defaultRowHeight="12" x14ac:dyDescent="0.25"/>
  <cols>
    <col min="1" max="1" width="4.109375" style="3" customWidth="1"/>
    <col min="2" max="2" width="6.88671875" style="3" bestFit="1" customWidth="1"/>
    <col min="3" max="3" width="86.88671875" style="3" customWidth="1"/>
    <col min="4" max="4" width="6.77734375" style="3" bestFit="1" customWidth="1"/>
    <col min="5" max="5" width="13.44140625" style="3" customWidth="1"/>
    <col min="6" max="6" width="15.77734375" style="3" customWidth="1"/>
    <col min="7" max="8" width="9.88671875" style="3" bestFit="1" customWidth="1"/>
    <col min="9" max="9" width="15.6640625" style="3" bestFit="1" customWidth="1"/>
    <col min="10" max="10" width="16" style="3" bestFit="1" customWidth="1"/>
    <col min="11" max="16384" width="8.88671875" style="3"/>
  </cols>
  <sheetData>
    <row r="3" spans="2:10" ht="13.8" x14ac:dyDescent="0.3">
      <c r="B3" s="31" t="s">
        <v>154</v>
      </c>
    </row>
    <row r="4" spans="2:10" ht="13.8" x14ac:dyDescent="0.3">
      <c r="B4" s="31" t="s">
        <v>155</v>
      </c>
    </row>
    <row r="6" spans="2:10" ht="13.8" x14ac:dyDescent="0.25">
      <c r="B6" s="40" t="s">
        <v>0</v>
      </c>
      <c r="C6" s="40" t="s">
        <v>1</v>
      </c>
      <c r="D6" s="42" t="s">
        <v>2</v>
      </c>
      <c r="E6" s="43" t="s">
        <v>3</v>
      </c>
      <c r="F6" s="43" t="s">
        <v>153</v>
      </c>
      <c r="G6" s="40" t="s">
        <v>4</v>
      </c>
      <c r="H6" s="40"/>
      <c r="I6" s="38" t="s">
        <v>5</v>
      </c>
      <c r="J6" s="40" t="s">
        <v>6</v>
      </c>
    </row>
    <row r="7" spans="2:10" ht="13.8" x14ac:dyDescent="0.25">
      <c r="B7" s="40"/>
      <c r="C7" s="40"/>
      <c r="D7" s="42"/>
      <c r="E7" s="43"/>
      <c r="F7" s="43"/>
      <c r="G7" s="2" t="s">
        <v>7</v>
      </c>
      <c r="H7" s="2" t="s">
        <v>8</v>
      </c>
      <c r="I7" s="39"/>
      <c r="J7" s="40"/>
    </row>
    <row r="8" spans="2:10" ht="10.8" customHeight="1" x14ac:dyDescent="0.25">
      <c r="B8" s="41"/>
      <c r="C8" s="41"/>
      <c r="D8" s="41"/>
      <c r="E8" s="41"/>
      <c r="F8" s="41"/>
      <c r="G8" s="5"/>
      <c r="H8" s="6"/>
      <c r="I8" s="1"/>
      <c r="J8" s="5"/>
    </row>
    <row r="9" spans="2:10" x14ac:dyDescent="0.25">
      <c r="B9" s="4">
        <v>1</v>
      </c>
      <c r="C9" s="7" t="s">
        <v>299</v>
      </c>
      <c r="D9" s="8"/>
      <c r="E9" s="8"/>
      <c r="F9" s="8"/>
      <c r="G9" s="9"/>
      <c r="H9" s="10"/>
      <c r="I9" s="11"/>
      <c r="J9" s="12">
        <f>SUM(J10:J14)</f>
        <v>0</v>
      </c>
    </row>
    <row r="10" spans="2:10" x14ac:dyDescent="0.25">
      <c r="B10" s="13" t="s">
        <v>9</v>
      </c>
      <c r="C10" s="33" t="s">
        <v>10</v>
      </c>
      <c r="D10" s="14" t="s">
        <v>11</v>
      </c>
      <c r="E10" s="15">
        <v>1</v>
      </c>
      <c r="F10" s="15"/>
      <c r="G10" s="16"/>
      <c r="H10" s="17"/>
      <c r="I10" s="18">
        <f t="shared" ref="I10:I14" si="0">H10+G10</f>
        <v>0</v>
      </c>
      <c r="J10" s="19">
        <f>I10*F10</f>
        <v>0</v>
      </c>
    </row>
    <row r="11" spans="2:10" x14ac:dyDescent="0.25">
      <c r="B11" s="13" t="s">
        <v>12</v>
      </c>
      <c r="C11" s="33" t="s">
        <v>13</v>
      </c>
      <c r="D11" s="14" t="s">
        <v>11</v>
      </c>
      <c r="E11" s="15">
        <v>1</v>
      </c>
      <c r="F11" s="15"/>
      <c r="G11" s="16"/>
      <c r="H11" s="17"/>
      <c r="I11" s="18">
        <f t="shared" si="0"/>
        <v>0</v>
      </c>
      <c r="J11" s="19">
        <f>I11*F11</f>
        <v>0</v>
      </c>
    </row>
    <row r="12" spans="2:10" x14ac:dyDescent="0.25">
      <c r="B12" s="13" t="s">
        <v>14</v>
      </c>
      <c r="C12" s="34" t="s">
        <v>95</v>
      </c>
      <c r="D12" s="14" t="s">
        <v>11</v>
      </c>
      <c r="E12" s="15">
        <v>1</v>
      </c>
      <c r="F12" s="15"/>
      <c r="G12" s="16"/>
      <c r="H12" s="17"/>
      <c r="I12" s="18">
        <f t="shared" si="0"/>
        <v>0</v>
      </c>
      <c r="J12" s="19">
        <f>I12*F12</f>
        <v>0</v>
      </c>
    </row>
    <row r="13" spans="2:10" x14ac:dyDescent="0.25">
      <c r="B13" s="13" t="s">
        <v>15</v>
      </c>
      <c r="C13" s="34" t="s">
        <v>96</v>
      </c>
      <c r="D13" s="14" t="s">
        <v>92</v>
      </c>
      <c r="E13" s="15">
        <v>4</v>
      </c>
      <c r="F13" s="15"/>
      <c r="G13" s="16"/>
      <c r="H13" s="17"/>
      <c r="I13" s="18">
        <f t="shared" si="0"/>
        <v>0</v>
      </c>
      <c r="J13" s="19">
        <f>I13*F13</f>
        <v>0</v>
      </c>
    </row>
    <row r="14" spans="2:10" x14ac:dyDescent="0.25">
      <c r="B14" s="13" t="s">
        <v>16</v>
      </c>
      <c r="C14" s="34" t="s">
        <v>97</v>
      </c>
      <c r="D14" s="14" t="s">
        <v>92</v>
      </c>
      <c r="E14" s="15">
        <v>4</v>
      </c>
      <c r="F14" s="15"/>
      <c r="G14" s="16"/>
      <c r="H14" s="17"/>
      <c r="I14" s="18">
        <f t="shared" si="0"/>
        <v>0</v>
      </c>
      <c r="J14" s="19">
        <f>I14*F14</f>
        <v>0</v>
      </c>
    </row>
    <row r="15" spans="2:10" x14ac:dyDescent="0.25">
      <c r="B15" s="4">
        <v>2</v>
      </c>
      <c r="C15" s="7" t="s">
        <v>17</v>
      </c>
      <c r="D15" s="8"/>
      <c r="E15" s="8"/>
      <c r="F15" s="8"/>
      <c r="G15" s="9"/>
      <c r="H15" s="10"/>
      <c r="I15" s="11"/>
      <c r="J15" s="12">
        <f>SUM(J16:J21)</f>
        <v>0</v>
      </c>
    </row>
    <row r="16" spans="2:10" x14ac:dyDescent="0.25">
      <c r="B16" s="13" t="s">
        <v>18</v>
      </c>
      <c r="C16" s="33" t="s">
        <v>20</v>
      </c>
      <c r="D16" s="14" t="s">
        <v>11</v>
      </c>
      <c r="E16" s="15">
        <v>1</v>
      </c>
      <c r="F16" s="15"/>
      <c r="G16" s="16"/>
      <c r="H16" s="17"/>
      <c r="I16" s="18">
        <f t="shared" ref="I16:I19" si="1">H16+G16</f>
        <v>0</v>
      </c>
      <c r="J16" s="19">
        <f t="shared" ref="J16:J19" si="2">I16*F16</f>
        <v>0</v>
      </c>
    </row>
    <row r="17" spans="1:10" x14ac:dyDescent="0.25">
      <c r="B17" s="13" t="s">
        <v>19</v>
      </c>
      <c r="C17" s="33" t="s">
        <v>98</v>
      </c>
      <c r="D17" s="14" t="s">
        <v>92</v>
      </c>
      <c r="E17" s="15">
        <v>4</v>
      </c>
      <c r="F17" s="15"/>
      <c r="G17" s="16"/>
      <c r="H17" s="17"/>
      <c r="I17" s="18">
        <f t="shared" si="1"/>
        <v>0</v>
      </c>
      <c r="J17" s="19">
        <f t="shared" si="2"/>
        <v>0</v>
      </c>
    </row>
    <row r="18" spans="1:10" x14ac:dyDescent="0.25">
      <c r="B18" s="13" t="s">
        <v>21</v>
      </c>
      <c r="C18" s="33" t="s">
        <v>101</v>
      </c>
      <c r="D18" s="14" t="s">
        <v>11</v>
      </c>
      <c r="E18" s="15">
        <v>1</v>
      </c>
      <c r="F18" s="15"/>
      <c r="G18" s="16"/>
      <c r="H18" s="17"/>
      <c r="I18" s="18">
        <f t="shared" si="1"/>
        <v>0</v>
      </c>
      <c r="J18" s="19">
        <f t="shared" si="2"/>
        <v>0</v>
      </c>
    </row>
    <row r="19" spans="1:10" x14ac:dyDescent="0.25">
      <c r="B19" s="13" t="s">
        <v>22</v>
      </c>
      <c r="C19" s="33" t="s">
        <v>151</v>
      </c>
      <c r="D19" s="14" t="s">
        <v>43</v>
      </c>
      <c r="E19" s="15">
        <v>986</v>
      </c>
      <c r="F19" s="15"/>
      <c r="G19" s="16"/>
      <c r="H19" s="17"/>
      <c r="I19" s="18">
        <f t="shared" si="1"/>
        <v>0</v>
      </c>
      <c r="J19" s="19">
        <f t="shared" si="2"/>
        <v>0</v>
      </c>
    </row>
    <row r="20" spans="1:10" ht="26.4" customHeight="1" x14ac:dyDescent="0.25">
      <c r="B20" s="13" t="s">
        <v>333</v>
      </c>
      <c r="C20" s="33" t="s">
        <v>254</v>
      </c>
      <c r="D20" s="36" t="s">
        <v>11</v>
      </c>
      <c r="E20" s="15">
        <v>1</v>
      </c>
      <c r="F20" s="15"/>
      <c r="G20" s="16"/>
      <c r="H20" s="17"/>
      <c r="I20" s="18">
        <f t="shared" ref="I20" si="3">H20+G20</f>
        <v>0</v>
      </c>
      <c r="J20" s="19">
        <f>I20*F20</f>
        <v>0</v>
      </c>
    </row>
    <row r="21" spans="1:10" x14ac:dyDescent="0.25">
      <c r="B21" s="13" t="s">
        <v>334</v>
      </c>
      <c r="C21" s="33" t="s">
        <v>332</v>
      </c>
      <c r="D21" s="36" t="s">
        <v>11</v>
      </c>
      <c r="E21" s="15">
        <v>1</v>
      </c>
      <c r="F21" s="15"/>
      <c r="G21" s="16"/>
      <c r="H21" s="17"/>
      <c r="I21" s="18">
        <f t="shared" ref="I21" si="4">H21+G21</f>
        <v>0</v>
      </c>
      <c r="J21" s="19">
        <f>I21*F21</f>
        <v>0</v>
      </c>
    </row>
    <row r="22" spans="1:10" x14ac:dyDescent="0.25">
      <c r="B22" s="4">
        <v>3</v>
      </c>
      <c r="C22" s="20" t="s">
        <v>23</v>
      </c>
      <c r="D22" s="8"/>
      <c r="E22" s="8"/>
      <c r="F22" s="8"/>
      <c r="G22" s="9"/>
      <c r="H22" s="10"/>
      <c r="I22" s="11"/>
      <c r="J22" s="12">
        <f>SUM(J23:J41)</f>
        <v>0</v>
      </c>
    </row>
    <row r="23" spans="1:10" x14ac:dyDescent="0.25">
      <c r="B23" s="13" t="s">
        <v>24</v>
      </c>
      <c r="C23" s="33" t="s">
        <v>106</v>
      </c>
      <c r="D23" s="14" t="s">
        <v>11</v>
      </c>
      <c r="E23" s="15">
        <v>1</v>
      </c>
      <c r="F23" s="15"/>
      <c r="G23" s="16"/>
      <c r="H23" s="17"/>
      <c r="I23" s="18">
        <f t="shared" ref="I23:I41" si="5">H23+G23</f>
        <v>0</v>
      </c>
      <c r="J23" s="19">
        <f t="shared" ref="J23:J41" si="6">I23*F23</f>
        <v>0</v>
      </c>
    </row>
    <row r="24" spans="1:10" x14ac:dyDescent="0.25">
      <c r="B24" s="13" t="s">
        <v>26</v>
      </c>
      <c r="C24" s="33" t="s">
        <v>119</v>
      </c>
      <c r="D24" s="14" t="s">
        <v>120</v>
      </c>
      <c r="E24" s="15">
        <f>52*4</f>
        <v>208</v>
      </c>
      <c r="F24" s="15"/>
      <c r="G24" s="16"/>
      <c r="H24" s="17"/>
      <c r="I24" s="18">
        <f t="shared" si="5"/>
        <v>0</v>
      </c>
      <c r="J24" s="19">
        <f t="shared" si="6"/>
        <v>0</v>
      </c>
    </row>
    <row r="25" spans="1:10" x14ac:dyDescent="0.25">
      <c r="B25" s="13" t="s">
        <v>28</v>
      </c>
      <c r="C25" s="33" t="s">
        <v>99</v>
      </c>
      <c r="D25" s="14" t="s">
        <v>43</v>
      </c>
      <c r="E25" s="15">
        <f>35+4+4+4+1.14+3.9+7.32+11.67+11.27+8.88+6.42+6.53+8.83+10.53+6.77+9.1+11.63</f>
        <v>150.98999999999998</v>
      </c>
      <c r="F25" s="15"/>
      <c r="G25" s="16"/>
      <c r="H25" s="17"/>
      <c r="I25" s="18">
        <f t="shared" si="5"/>
        <v>0</v>
      </c>
      <c r="J25" s="19">
        <f t="shared" si="6"/>
        <v>0</v>
      </c>
    </row>
    <row r="26" spans="1:10" x14ac:dyDescent="0.25">
      <c r="B26" s="13" t="s">
        <v>29</v>
      </c>
      <c r="C26" s="33" t="s">
        <v>100</v>
      </c>
      <c r="D26" s="14" t="s">
        <v>27</v>
      </c>
      <c r="E26" s="15">
        <v>5</v>
      </c>
      <c r="F26" s="15"/>
      <c r="G26" s="16"/>
      <c r="H26" s="17"/>
      <c r="I26" s="18">
        <f t="shared" si="5"/>
        <v>0</v>
      </c>
      <c r="J26" s="19">
        <f t="shared" si="6"/>
        <v>0</v>
      </c>
    </row>
    <row r="27" spans="1:10" s="32" customFormat="1" x14ac:dyDescent="0.25">
      <c r="A27" s="3"/>
      <c r="B27" s="13" t="s">
        <v>30</v>
      </c>
      <c r="C27" s="33" t="s">
        <v>272</v>
      </c>
      <c r="D27" s="14" t="s">
        <v>11</v>
      </c>
      <c r="E27" s="15">
        <v>1</v>
      </c>
      <c r="F27" s="15"/>
      <c r="G27" s="16"/>
      <c r="H27" s="17"/>
      <c r="I27" s="18">
        <f t="shared" si="5"/>
        <v>0</v>
      </c>
      <c r="J27" s="19">
        <f t="shared" si="6"/>
        <v>0</v>
      </c>
    </row>
    <row r="28" spans="1:10" s="32" customFormat="1" x14ac:dyDescent="0.25">
      <c r="A28" s="3"/>
      <c r="B28" s="13" t="s">
        <v>31</v>
      </c>
      <c r="C28" s="33" t="s">
        <v>172</v>
      </c>
      <c r="D28" s="14" t="s">
        <v>11</v>
      </c>
      <c r="E28" s="15">
        <v>1</v>
      </c>
      <c r="F28" s="15"/>
      <c r="G28" s="16"/>
      <c r="H28" s="17"/>
      <c r="I28" s="18">
        <f t="shared" ref="I28" si="7">H28+G28</f>
        <v>0</v>
      </c>
      <c r="J28" s="19">
        <f t="shared" ref="J28" si="8">I28*F28</f>
        <v>0</v>
      </c>
    </row>
    <row r="29" spans="1:10" s="32" customFormat="1" x14ac:dyDescent="0.25">
      <c r="A29" s="3"/>
      <c r="B29" s="13" t="s">
        <v>33</v>
      </c>
      <c r="C29" s="33" t="s">
        <v>103</v>
      </c>
      <c r="D29" s="14" t="s">
        <v>102</v>
      </c>
      <c r="E29" s="15">
        <v>35</v>
      </c>
      <c r="F29" s="15"/>
      <c r="G29" s="16"/>
      <c r="H29" s="17"/>
      <c r="I29" s="18">
        <f t="shared" ref="I29:I40" si="9">H29+G29</f>
        <v>0</v>
      </c>
      <c r="J29" s="19">
        <f t="shared" si="6"/>
        <v>0</v>
      </c>
    </row>
    <row r="30" spans="1:10" x14ac:dyDescent="0.25">
      <c r="B30" s="13" t="s">
        <v>34</v>
      </c>
      <c r="C30" s="33" t="s">
        <v>104</v>
      </c>
      <c r="D30" s="14" t="s">
        <v>27</v>
      </c>
      <c r="E30" s="15">
        <v>4</v>
      </c>
      <c r="F30" s="15"/>
      <c r="G30" s="16"/>
      <c r="H30" s="17"/>
      <c r="I30" s="18">
        <f t="shared" si="9"/>
        <v>0</v>
      </c>
      <c r="J30" s="19">
        <f t="shared" si="6"/>
        <v>0</v>
      </c>
    </row>
    <row r="31" spans="1:10" x14ac:dyDescent="0.25">
      <c r="B31" s="13" t="s">
        <v>111</v>
      </c>
      <c r="C31" s="33" t="s">
        <v>252</v>
      </c>
      <c r="D31" s="14" t="s">
        <v>27</v>
      </c>
      <c r="E31" s="15">
        <v>11</v>
      </c>
      <c r="F31" s="15"/>
      <c r="G31" s="16"/>
      <c r="H31" s="17"/>
      <c r="I31" s="18">
        <f t="shared" ref="I31" si="10">H31+G31</f>
        <v>0</v>
      </c>
      <c r="J31" s="19">
        <f t="shared" ref="J31" si="11">I31*F31</f>
        <v>0</v>
      </c>
    </row>
    <row r="32" spans="1:10" x14ac:dyDescent="0.25">
      <c r="B32" s="13" t="s">
        <v>112</v>
      </c>
      <c r="C32" s="33" t="s">
        <v>105</v>
      </c>
      <c r="D32" s="14" t="s">
        <v>43</v>
      </c>
      <c r="E32" s="15">
        <f>7+5.2+19.83+15</f>
        <v>47.03</v>
      </c>
      <c r="F32" s="15"/>
      <c r="G32" s="16"/>
      <c r="H32" s="17"/>
      <c r="I32" s="18">
        <f t="shared" si="9"/>
        <v>0</v>
      </c>
      <c r="J32" s="19">
        <f t="shared" si="6"/>
        <v>0</v>
      </c>
    </row>
    <row r="33" spans="1:10" x14ac:dyDescent="0.25">
      <c r="B33" s="13" t="s">
        <v>113</v>
      </c>
      <c r="C33" s="33" t="s">
        <v>173</v>
      </c>
      <c r="D33" s="14" t="s">
        <v>25</v>
      </c>
      <c r="E33" s="15">
        <f>23+11+50</f>
        <v>84</v>
      </c>
      <c r="F33" s="15"/>
      <c r="G33" s="16"/>
      <c r="H33" s="17"/>
      <c r="I33" s="18">
        <f t="shared" si="9"/>
        <v>0</v>
      </c>
      <c r="J33" s="19">
        <f t="shared" si="6"/>
        <v>0</v>
      </c>
    </row>
    <row r="34" spans="1:10" x14ac:dyDescent="0.25">
      <c r="B34" s="13" t="s">
        <v>114</v>
      </c>
      <c r="C34" s="33" t="s">
        <v>107</v>
      </c>
      <c r="D34" s="14" t="s">
        <v>25</v>
      </c>
      <c r="E34" s="15">
        <v>268</v>
      </c>
      <c r="F34" s="15"/>
      <c r="G34" s="16"/>
      <c r="H34" s="17"/>
      <c r="I34" s="18">
        <f t="shared" si="9"/>
        <v>0</v>
      </c>
      <c r="J34" s="19">
        <f t="shared" si="6"/>
        <v>0</v>
      </c>
    </row>
    <row r="35" spans="1:10" x14ac:dyDescent="0.25">
      <c r="B35" s="13" t="s">
        <v>115</v>
      </c>
      <c r="C35" s="33" t="s">
        <v>300</v>
      </c>
      <c r="D35" s="14" t="s">
        <v>11</v>
      </c>
      <c r="E35" s="15">
        <v>1</v>
      </c>
      <c r="F35" s="15"/>
      <c r="G35" s="16"/>
      <c r="H35" s="17"/>
      <c r="I35" s="18">
        <f t="shared" si="9"/>
        <v>0</v>
      </c>
      <c r="J35" s="19">
        <f t="shared" si="6"/>
        <v>0</v>
      </c>
    </row>
    <row r="36" spans="1:10" x14ac:dyDescent="0.25">
      <c r="B36" s="13" t="s">
        <v>116</v>
      </c>
      <c r="C36" s="33" t="s">
        <v>108</v>
      </c>
      <c r="D36" s="14" t="s">
        <v>11</v>
      </c>
      <c r="E36" s="15">
        <v>1</v>
      </c>
      <c r="F36" s="15"/>
      <c r="G36" s="16"/>
      <c r="H36" s="17"/>
      <c r="I36" s="18">
        <f t="shared" si="9"/>
        <v>0</v>
      </c>
      <c r="J36" s="19">
        <f t="shared" si="6"/>
        <v>0</v>
      </c>
    </row>
    <row r="37" spans="1:10" x14ac:dyDescent="0.25">
      <c r="B37" s="13" t="s">
        <v>117</v>
      </c>
      <c r="C37" s="33" t="s">
        <v>159</v>
      </c>
      <c r="D37" s="14" t="s">
        <v>137</v>
      </c>
      <c r="E37" s="15">
        <v>220</v>
      </c>
      <c r="F37" s="15"/>
      <c r="G37" s="16"/>
      <c r="H37" s="17"/>
      <c r="I37" s="18">
        <f t="shared" si="9"/>
        <v>0</v>
      </c>
      <c r="J37" s="19">
        <f t="shared" si="6"/>
        <v>0</v>
      </c>
    </row>
    <row r="38" spans="1:10" x14ac:dyDescent="0.25">
      <c r="B38" s="13" t="s">
        <v>121</v>
      </c>
      <c r="C38" s="33" t="s">
        <v>109</v>
      </c>
      <c r="D38" s="14" t="s">
        <v>25</v>
      </c>
      <c r="E38" s="15">
        <f>(23*0.7)+((58+47+15)*0.1)</f>
        <v>28.099999999999998</v>
      </c>
      <c r="F38" s="15"/>
      <c r="G38" s="16"/>
      <c r="H38" s="17"/>
      <c r="I38" s="18">
        <f t="shared" si="9"/>
        <v>0</v>
      </c>
      <c r="J38" s="19">
        <f t="shared" si="6"/>
        <v>0</v>
      </c>
    </row>
    <row r="39" spans="1:10" s="32" customFormat="1" x14ac:dyDescent="0.25">
      <c r="A39" s="3"/>
      <c r="B39" s="13" t="s">
        <v>250</v>
      </c>
      <c r="C39" s="33" t="s">
        <v>215</v>
      </c>
      <c r="D39" s="14" t="s">
        <v>27</v>
      </c>
      <c r="E39" s="15">
        <v>1</v>
      </c>
      <c r="F39" s="15"/>
      <c r="G39" s="16"/>
      <c r="H39" s="17"/>
      <c r="I39" s="18">
        <f t="shared" ref="I39" si="12">H39+G39</f>
        <v>0</v>
      </c>
      <c r="J39" s="19">
        <f t="shared" ref="J39" si="13">I39*F39</f>
        <v>0</v>
      </c>
    </row>
    <row r="40" spans="1:10" s="32" customFormat="1" x14ac:dyDescent="0.25">
      <c r="A40" s="3"/>
      <c r="B40" s="13" t="s">
        <v>251</v>
      </c>
      <c r="C40" s="33" t="s">
        <v>147</v>
      </c>
      <c r="D40" s="14" t="s">
        <v>27</v>
      </c>
      <c r="E40" s="15">
        <v>6</v>
      </c>
      <c r="F40" s="15"/>
      <c r="G40" s="16"/>
      <c r="H40" s="17"/>
      <c r="I40" s="18">
        <f t="shared" si="9"/>
        <v>0</v>
      </c>
      <c r="J40" s="19">
        <f t="shared" si="6"/>
        <v>0</v>
      </c>
    </row>
    <row r="41" spans="1:10" x14ac:dyDescent="0.25">
      <c r="B41" s="13" t="s">
        <v>253</v>
      </c>
      <c r="C41" s="33" t="s">
        <v>110</v>
      </c>
      <c r="D41" s="14" t="s">
        <v>35</v>
      </c>
      <c r="E41" s="35">
        <v>92</v>
      </c>
      <c r="F41" s="35"/>
      <c r="G41" s="16"/>
      <c r="H41" s="17"/>
      <c r="I41" s="18">
        <f t="shared" si="5"/>
        <v>0</v>
      </c>
      <c r="J41" s="19">
        <f t="shared" si="6"/>
        <v>0</v>
      </c>
    </row>
    <row r="42" spans="1:10" x14ac:dyDescent="0.25">
      <c r="B42" s="4">
        <v>4</v>
      </c>
      <c r="C42" s="7" t="s">
        <v>36</v>
      </c>
      <c r="D42" s="8"/>
      <c r="E42" s="8"/>
      <c r="F42" s="8"/>
      <c r="G42" s="9"/>
      <c r="H42" s="10"/>
      <c r="I42" s="11"/>
      <c r="J42" s="12">
        <f>SUM(J43:J47)</f>
        <v>0</v>
      </c>
    </row>
    <row r="43" spans="1:10" x14ac:dyDescent="0.25">
      <c r="B43" s="13" t="s">
        <v>37</v>
      </c>
      <c r="C43" s="33" t="s">
        <v>118</v>
      </c>
      <c r="D43" s="36" t="s">
        <v>11</v>
      </c>
      <c r="E43" s="15">
        <v>1</v>
      </c>
      <c r="F43" s="15"/>
      <c r="G43" s="16"/>
      <c r="H43" s="17"/>
      <c r="I43" s="18">
        <f t="shared" ref="I43" si="14">H43+G43</f>
        <v>0</v>
      </c>
      <c r="J43" s="19">
        <f t="shared" ref="J43:J47" si="15">I43*F43</f>
        <v>0</v>
      </c>
    </row>
    <row r="44" spans="1:10" x14ac:dyDescent="0.25">
      <c r="B44" s="13" t="s">
        <v>38</v>
      </c>
      <c r="C44" s="33" t="s">
        <v>268</v>
      </c>
      <c r="D44" s="36" t="s">
        <v>25</v>
      </c>
      <c r="E44" s="15">
        <f>96*4</f>
        <v>384</v>
      </c>
      <c r="F44" s="15"/>
      <c r="G44" s="16"/>
      <c r="H44" s="17"/>
      <c r="I44" s="18">
        <f t="shared" ref="I44" si="16">H44+G44</f>
        <v>0</v>
      </c>
      <c r="J44" s="19">
        <f t="shared" si="15"/>
        <v>0</v>
      </c>
    </row>
    <row r="45" spans="1:10" x14ac:dyDescent="0.25">
      <c r="B45" s="13" t="s">
        <v>39</v>
      </c>
      <c r="C45" s="33" t="s">
        <v>330</v>
      </c>
      <c r="D45" s="14" t="s">
        <v>102</v>
      </c>
      <c r="E45" s="15">
        <f>272*2</f>
        <v>544</v>
      </c>
      <c r="F45" s="15"/>
      <c r="G45" s="16"/>
      <c r="H45" s="17"/>
      <c r="I45" s="18">
        <f t="shared" ref="I45:I47" si="17">H45+G45</f>
        <v>0</v>
      </c>
      <c r="J45" s="19">
        <f t="shared" si="15"/>
        <v>0</v>
      </c>
    </row>
    <row r="46" spans="1:10" ht="24" x14ac:dyDescent="0.25">
      <c r="B46" s="13" t="s">
        <v>40</v>
      </c>
      <c r="C46" s="33" t="s">
        <v>264</v>
      </c>
      <c r="D46" s="14" t="s">
        <v>25</v>
      </c>
      <c r="E46" s="15">
        <f>46+52+164+73+73+71+48+83.03</f>
        <v>610.03</v>
      </c>
      <c r="F46" s="15"/>
      <c r="G46" s="16"/>
      <c r="H46" s="17"/>
      <c r="I46" s="18">
        <f t="shared" ref="I46" si="18">H46+G46</f>
        <v>0</v>
      </c>
      <c r="J46" s="19">
        <f t="shared" si="15"/>
        <v>0</v>
      </c>
    </row>
    <row r="47" spans="1:10" x14ac:dyDescent="0.25">
      <c r="A47" s="32"/>
      <c r="B47" s="13" t="s">
        <v>160</v>
      </c>
      <c r="C47" s="33" t="s">
        <v>255</v>
      </c>
      <c r="D47" s="14" t="s">
        <v>27</v>
      </c>
      <c r="E47" s="15">
        <v>8</v>
      </c>
      <c r="F47" s="15"/>
      <c r="G47" s="16"/>
      <c r="H47" s="17"/>
      <c r="I47" s="18">
        <f t="shared" si="17"/>
        <v>0</v>
      </c>
      <c r="J47" s="19">
        <f t="shared" si="15"/>
        <v>0</v>
      </c>
    </row>
    <row r="48" spans="1:10" x14ac:dyDescent="0.25">
      <c r="B48" s="4">
        <v>5</v>
      </c>
      <c r="C48" s="7" t="s">
        <v>44</v>
      </c>
      <c r="D48" s="8"/>
      <c r="E48" s="8"/>
      <c r="F48" s="8"/>
      <c r="G48" s="9"/>
      <c r="H48" s="10"/>
      <c r="I48" s="11"/>
      <c r="J48" s="12">
        <f>SUM(J49:J54)</f>
        <v>0</v>
      </c>
    </row>
    <row r="49" spans="2:10" x14ac:dyDescent="0.25">
      <c r="B49" s="13" t="s">
        <v>41</v>
      </c>
      <c r="C49" s="34" t="s">
        <v>46</v>
      </c>
      <c r="D49" s="14" t="s">
        <v>25</v>
      </c>
      <c r="E49" s="15">
        <f>((1.4+4.17+3.6+3.02+1.15+1.15+3.02+3.9+4.1+1.1+5.2+2.66+1.35+2.66)*2.68)+((11.03+4.24+5.57+2.26)*8.64)+((24*2.68)+(7.47*2.68))+(40*1.1)</f>
        <v>431.05000000000007</v>
      </c>
      <c r="F49" s="15"/>
      <c r="G49" s="16"/>
      <c r="H49" s="17"/>
      <c r="I49" s="18">
        <f t="shared" ref="I49" si="19">H49+G49</f>
        <v>0</v>
      </c>
      <c r="J49" s="19">
        <f>I49*F49</f>
        <v>0</v>
      </c>
    </row>
    <row r="50" spans="2:10" x14ac:dyDescent="0.25">
      <c r="B50" s="13" t="s">
        <v>42</v>
      </c>
      <c r="C50" s="34" t="s">
        <v>267</v>
      </c>
      <c r="D50" s="14" t="s">
        <v>25</v>
      </c>
      <c r="E50" s="15">
        <f>142.4*0.2</f>
        <v>28.480000000000004</v>
      </c>
      <c r="F50" s="15"/>
      <c r="G50" s="16"/>
      <c r="H50" s="17"/>
      <c r="I50" s="18">
        <f t="shared" ref="I50:I54" si="20">H50+G50</f>
        <v>0</v>
      </c>
      <c r="J50" s="19">
        <f t="shared" ref="J50:J54" si="21">I50*F50</f>
        <v>0</v>
      </c>
    </row>
    <row r="51" spans="2:10" x14ac:dyDescent="0.25">
      <c r="B51" s="13" t="s">
        <v>149</v>
      </c>
      <c r="C51" s="34" t="s">
        <v>266</v>
      </c>
      <c r="D51" s="14" t="s">
        <v>25</v>
      </c>
      <c r="E51" s="15">
        <f>(6.54+3.25)*2.5</f>
        <v>24.474999999999998</v>
      </c>
      <c r="F51" s="15"/>
      <c r="G51" s="16"/>
      <c r="H51" s="17"/>
      <c r="I51" s="18">
        <f t="shared" si="20"/>
        <v>0</v>
      </c>
      <c r="J51" s="19">
        <f t="shared" si="21"/>
        <v>0</v>
      </c>
    </row>
    <row r="52" spans="2:10" x14ac:dyDescent="0.25">
      <c r="B52" s="13" t="s">
        <v>319</v>
      </c>
      <c r="C52" s="34" t="s">
        <v>322</v>
      </c>
      <c r="D52" s="14" t="s">
        <v>11</v>
      </c>
      <c r="E52" s="15">
        <v>1</v>
      </c>
      <c r="F52" s="15"/>
      <c r="G52" s="16"/>
      <c r="H52" s="17"/>
      <c r="I52" s="18">
        <f t="shared" si="20"/>
        <v>0</v>
      </c>
      <c r="J52" s="19">
        <f t="shared" si="21"/>
        <v>0</v>
      </c>
    </row>
    <row r="53" spans="2:10" x14ac:dyDescent="0.25">
      <c r="B53" s="13" t="s">
        <v>320</v>
      </c>
      <c r="C53" s="34" t="s">
        <v>152</v>
      </c>
      <c r="D53" s="14" t="s">
        <v>27</v>
      </c>
      <c r="E53" s="15">
        <v>1</v>
      </c>
      <c r="F53" s="15"/>
      <c r="G53" s="16"/>
      <c r="H53" s="17"/>
      <c r="I53" s="18">
        <f t="shared" si="20"/>
        <v>0</v>
      </c>
      <c r="J53" s="19">
        <f t="shared" si="21"/>
        <v>0</v>
      </c>
    </row>
    <row r="54" spans="2:10" x14ac:dyDescent="0.25">
      <c r="B54" s="13" t="s">
        <v>321</v>
      </c>
      <c r="C54" s="34" t="s">
        <v>171</v>
      </c>
      <c r="D54" s="14" t="s">
        <v>27</v>
      </c>
      <c r="E54" s="15">
        <v>3</v>
      </c>
      <c r="F54" s="15"/>
      <c r="G54" s="16"/>
      <c r="H54" s="17"/>
      <c r="I54" s="18">
        <f t="shared" si="20"/>
        <v>0</v>
      </c>
      <c r="J54" s="19">
        <f t="shared" si="21"/>
        <v>0</v>
      </c>
    </row>
    <row r="55" spans="2:10" x14ac:dyDescent="0.25">
      <c r="B55" s="4">
        <v>6</v>
      </c>
      <c r="C55" s="7" t="s">
        <v>47</v>
      </c>
      <c r="D55" s="8"/>
      <c r="E55" s="8"/>
      <c r="F55" s="8"/>
      <c r="G55" s="9"/>
      <c r="H55" s="10"/>
      <c r="I55" s="11"/>
      <c r="J55" s="12">
        <f>SUM(J56:J56)</f>
        <v>0</v>
      </c>
    </row>
    <row r="56" spans="2:10" x14ac:dyDescent="0.25">
      <c r="B56" s="37" t="s">
        <v>45</v>
      </c>
      <c r="C56" s="21" t="s">
        <v>256</v>
      </c>
      <c r="D56" s="14" t="s">
        <v>25</v>
      </c>
      <c r="E56" s="15">
        <v>30.15</v>
      </c>
      <c r="F56" s="15"/>
      <c r="G56" s="16"/>
      <c r="H56" s="17"/>
      <c r="I56" s="18">
        <f>H56+G56</f>
        <v>0</v>
      </c>
      <c r="J56" s="19">
        <f>I56*F56</f>
        <v>0</v>
      </c>
    </row>
    <row r="57" spans="2:10" x14ac:dyDescent="0.25">
      <c r="B57" s="4">
        <v>7</v>
      </c>
      <c r="C57" s="7" t="s">
        <v>50</v>
      </c>
      <c r="D57" s="8"/>
      <c r="E57" s="8"/>
      <c r="F57" s="8"/>
      <c r="G57" s="9"/>
      <c r="H57" s="10"/>
      <c r="I57" s="11"/>
      <c r="J57" s="12">
        <f>SUM(J58:J67)</f>
        <v>0</v>
      </c>
    </row>
    <row r="58" spans="2:10" x14ac:dyDescent="0.25">
      <c r="B58" s="13" t="s">
        <v>48</v>
      </c>
      <c r="C58" s="33" t="s">
        <v>175</v>
      </c>
      <c r="D58" s="14" t="s">
        <v>25</v>
      </c>
      <c r="E58" s="15">
        <f>247+163+172+56</f>
        <v>638</v>
      </c>
      <c r="F58" s="15"/>
      <c r="G58" s="16"/>
      <c r="H58" s="17"/>
      <c r="I58" s="18">
        <f t="shared" ref="I58:I60" si="22">H58+G58</f>
        <v>0</v>
      </c>
      <c r="J58" s="19">
        <f t="shared" ref="J58:J60" si="23">I58*F58</f>
        <v>0</v>
      </c>
    </row>
    <row r="59" spans="2:10" x14ac:dyDescent="0.25">
      <c r="B59" s="13" t="s">
        <v>49</v>
      </c>
      <c r="C59" s="33" t="s">
        <v>174</v>
      </c>
      <c r="D59" s="14" t="s">
        <v>25</v>
      </c>
      <c r="E59" s="15">
        <f>83.07+55.73+68</f>
        <v>206.79999999999998</v>
      </c>
      <c r="F59" s="15"/>
      <c r="G59" s="16"/>
      <c r="H59" s="17"/>
      <c r="I59" s="18">
        <f t="shared" si="22"/>
        <v>0</v>
      </c>
      <c r="J59" s="19">
        <f t="shared" si="23"/>
        <v>0</v>
      </c>
    </row>
    <row r="60" spans="2:10" x14ac:dyDescent="0.25">
      <c r="B60" s="13" t="s">
        <v>262</v>
      </c>
      <c r="C60" s="33" t="s">
        <v>257</v>
      </c>
      <c r="D60" s="14" t="s">
        <v>25</v>
      </c>
      <c r="E60" s="15">
        <f>(31.12+69+45+28+6.4+23.56+48)*1.1</f>
        <v>276.18800000000005</v>
      </c>
      <c r="F60" s="15"/>
      <c r="G60" s="16"/>
      <c r="H60" s="17"/>
      <c r="I60" s="18">
        <f t="shared" si="22"/>
        <v>0</v>
      </c>
      <c r="J60" s="19">
        <f t="shared" si="23"/>
        <v>0</v>
      </c>
    </row>
    <row r="61" spans="2:10" x14ac:dyDescent="0.25">
      <c r="B61" s="13" t="s">
        <v>122</v>
      </c>
      <c r="C61" s="33" t="s">
        <v>258</v>
      </c>
      <c r="D61" s="14" t="s">
        <v>43</v>
      </c>
      <c r="E61" s="15">
        <f>(24.55+8+16+16+10+38+23)*1.1</f>
        <v>149.10500000000002</v>
      </c>
      <c r="F61" s="15"/>
      <c r="G61" s="16"/>
      <c r="H61" s="17"/>
      <c r="I61" s="18">
        <f t="shared" ref="I61:I66" si="24">H61+G61</f>
        <v>0</v>
      </c>
      <c r="J61" s="19">
        <f t="shared" ref="J61:J66" si="25">I61*F61</f>
        <v>0</v>
      </c>
    </row>
    <row r="62" spans="2:10" x14ac:dyDescent="0.25">
      <c r="B62" s="13" t="s">
        <v>123</v>
      </c>
      <c r="C62" s="33" t="s">
        <v>259</v>
      </c>
      <c r="D62" s="14" t="s">
        <v>25</v>
      </c>
      <c r="E62" s="15">
        <f>228*1.1</f>
        <v>250.8</v>
      </c>
      <c r="F62" s="15"/>
      <c r="G62" s="16"/>
      <c r="H62" s="17"/>
      <c r="I62" s="18">
        <f t="shared" si="24"/>
        <v>0</v>
      </c>
      <c r="J62" s="19">
        <f t="shared" si="25"/>
        <v>0</v>
      </c>
    </row>
    <row r="63" spans="2:10" x14ac:dyDescent="0.25">
      <c r="B63" s="13" t="s">
        <v>263</v>
      </c>
      <c r="C63" s="33" t="s">
        <v>318</v>
      </c>
      <c r="D63" s="14" t="s">
        <v>25</v>
      </c>
      <c r="E63" s="15">
        <f>106.66*1.1</f>
        <v>117.32600000000001</v>
      </c>
      <c r="F63" s="15"/>
      <c r="G63" s="16"/>
      <c r="H63" s="17"/>
      <c r="I63" s="18">
        <f t="shared" ref="I63" si="26">H63+G63</f>
        <v>0</v>
      </c>
      <c r="J63" s="19">
        <f t="shared" ref="J63" si="27">I63*F63</f>
        <v>0</v>
      </c>
    </row>
    <row r="64" spans="2:10" x14ac:dyDescent="0.25">
      <c r="B64" s="13" t="s">
        <v>124</v>
      </c>
      <c r="C64" s="33" t="s">
        <v>260</v>
      </c>
      <c r="D64" s="14" t="s">
        <v>25</v>
      </c>
      <c r="E64" s="15">
        <f>83.07+82.25+63.73</f>
        <v>229.04999999999998</v>
      </c>
      <c r="F64" s="15"/>
      <c r="G64" s="16"/>
      <c r="H64" s="17"/>
      <c r="I64" s="18">
        <f t="shared" si="24"/>
        <v>0</v>
      </c>
      <c r="J64" s="19">
        <f t="shared" si="25"/>
        <v>0</v>
      </c>
    </row>
    <row r="65" spans="2:10" x14ac:dyDescent="0.25">
      <c r="B65" s="13" t="s">
        <v>125</v>
      </c>
      <c r="C65" s="33" t="s">
        <v>265</v>
      </c>
      <c r="D65" s="14" t="s">
        <v>25</v>
      </c>
      <c r="E65" s="15">
        <f>15.84+14.95+15.33+22.53+3.34+22.1-56</f>
        <v>38.090000000000003</v>
      </c>
      <c r="F65" s="15"/>
      <c r="G65" s="16"/>
      <c r="H65" s="17"/>
      <c r="I65" s="18">
        <f t="shared" si="24"/>
        <v>0</v>
      </c>
      <c r="J65" s="19">
        <f t="shared" si="25"/>
        <v>0</v>
      </c>
    </row>
    <row r="66" spans="2:10" x14ac:dyDescent="0.25">
      <c r="B66" s="13" t="s">
        <v>167</v>
      </c>
      <c r="C66" s="33" t="s">
        <v>307</v>
      </c>
      <c r="D66" s="14" t="s">
        <v>25</v>
      </c>
      <c r="E66" s="15">
        <f>36.19+70</f>
        <v>106.19</v>
      </c>
      <c r="F66" s="15"/>
      <c r="G66" s="16"/>
      <c r="H66" s="17"/>
      <c r="I66" s="18">
        <f t="shared" si="24"/>
        <v>0</v>
      </c>
      <c r="J66" s="19">
        <f t="shared" si="25"/>
        <v>0</v>
      </c>
    </row>
    <row r="67" spans="2:10" x14ac:dyDescent="0.25">
      <c r="B67" s="13" t="s">
        <v>261</v>
      </c>
      <c r="C67" s="33" t="s">
        <v>298</v>
      </c>
      <c r="D67" s="14" t="s">
        <v>27</v>
      </c>
      <c r="E67" s="15">
        <v>82</v>
      </c>
      <c r="F67" s="15"/>
      <c r="G67" s="16"/>
      <c r="H67" s="17"/>
      <c r="I67" s="18">
        <f t="shared" ref="I67" si="28">H67+G67</f>
        <v>0</v>
      </c>
      <c r="J67" s="19">
        <f t="shared" ref="J67" si="29">I67*F67</f>
        <v>0</v>
      </c>
    </row>
    <row r="68" spans="2:10" x14ac:dyDescent="0.25">
      <c r="B68" s="4">
        <v>8</v>
      </c>
      <c r="C68" s="7" t="s">
        <v>52</v>
      </c>
      <c r="D68" s="8"/>
      <c r="E68" s="8"/>
      <c r="F68" s="8"/>
      <c r="G68" s="9"/>
      <c r="H68" s="10"/>
      <c r="I68" s="11"/>
      <c r="J68" s="12">
        <f>SUM(J69:J69)</f>
        <v>0</v>
      </c>
    </row>
    <row r="69" spans="2:10" x14ac:dyDescent="0.25">
      <c r="B69" s="13" t="s">
        <v>51</v>
      </c>
      <c r="C69" s="34" t="s">
        <v>54</v>
      </c>
      <c r="D69" s="14" t="s">
        <v>25</v>
      </c>
      <c r="E69" s="15">
        <f>E60</f>
        <v>276.18800000000005</v>
      </c>
      <c r="F69" s="15"/>
      <c r="G69" s="16"/>
      <c r="H69" s="17"/>
      <c r="I69" s="18">
        <f>H69+G69</f>
        <v>0</v>
      </c>
      <c r="J69" s="19">
        <f>I69*F69</f>
        <v>0</v>
      </c>
    </row>
    <row r="70" spans="2:10" x14ac:dyDescent="0.25">
      <c r="B70" s="4">
        <v>9</v>
      </c>
      <c r="C70" s="7" t="s">
        <v>55</v>
      </c>
      <c r="D70" s="8"/>
      <c r="E70" s="8"/>
      <c r="F70" s="8"/>
      <c r="G70" s="9"/>
      <c r="H70" s="10"/>
      <c r="I70" s="11"/>
      <c r="J70" s="12">
        <f>SUM(J71:J79)</f>
        <v>0</v>
      </c>
    </row>
    <row r="71" spans="2:10" x14ac:dyDescent="0.25">
      <c r="B71" s="13" t="s">
        <v>53</v>
      </c>
      <c r="C71" s="33" t="s">
        <v>57</v>
      </c>
      <c r="D71" s="14" t="s">
        <v>25</v>
      </c>
      <c r="E71" s="17">
        <f>(E49+E44)*2+(E50*2)</f>
        <v>1687.0600000000002</v>
      </c>
      <c r="F71" s="17"/>
      <c r="G71" s="16"/>
      <c r="H71" s="17"/>
      <c r="I71" s="18">
        <f>H71+G71</f>
        <v>0</v>
      </c>
      <c r="J71" s="19">
        <f t="shared" ref="J71:J76" si="30">I71*F71</f>
        <v>0</v>
      </c>
    </row>
    <row r="72" spans="2:10" x14ac:dyDescent="0.25">
      <c r="B72" s="13" t="s">
        <v>126</v>
      </c>
      <c r="C72" s="33" t="s">
        <v>59</v>
      </c>
      <c r="D72" s="14" t="s">
        <v>25</v>
      </c>
      <c r="E72" s="17">
        <f>E71</f>
        <v>1687.0600000000002</v>
      </c>
      <c r="F72" s="17"/>
      <c r="G72" s="16"/>
      <c r="H72" s="17"/>
      <c r="I72" s="18">
        <f>H72+G72</f>
        <v>0</v>
      </c>
      <c r="J72" s="19">
        <f t="shared" si="30"/>
        <v>0</v>
      </c>
    </row>
    <row r="73" spans="2:10" x14ac:dyDescent="0.25">
      <c r="B73" s="13" t="s">
        <v>127</v>
      </c>
      <c r="C73" s="33" t="s">
        <v>178</v>
      </c>
      <c r="D73" s="14" t="s">
        <v>25</v>
      </c>
      <c r="E73" s="17">
        <f>E56+((15.58+16)*2.53)</f>
        <v>110.04739999999998</v>
      </c>
      <c r="F73" s="17"/>
      <c r="G73" s="16"/>
      <c r="H73" s="17"/>
      <c r="I73" s="18">
        <f>H73+G73</f>
        <v>0</v>
      </c>
      <c r="J73" s="19">
        <f t="shared" si="30"/>
        <v>0</v>
      </c>
    </row>
    <row r="74" spans="2:10" x14ac:dyDescent="0.25">
      <c r="B74" s="13" t="s">
        <v>128</v>
      </c>
      <c r="C74" s="33" t="s">
        <v>162</v>
      </c>
      <c r="D74" s="14" t="s">
        <v>25</v>
      </c>
      <c r="E74" s="17">
        <f>(E50*2)+(E44*2)+((15.58+16)*2.53)</f>
        <v>904.85739999999998</v>
      </c>
      <c r="F74" s="17"/>
      <c r="G74" s="16"/>
      <c r="H74" s="17"/>
      <c r="I74" s="18">
        <f t="shared" ref="I74:I76" si="31">H74+G74</f>
        <v>0</v>
      </c>
      <c r="J74" s="19">
        <f t="shared" si="30"/>
        <v>0</v>
      </c>
    </row>
    <row r="75" spans="2:10" ht="24" x14ac:dyDescent="0.25">
      <c r="B75" s="13" t="s">
        <v>129</v>
      </c>
      <c r="C75" s="33" t="s">
        <v>176</v>
      </c>
      <c r="D75" s="14" t="s">
        <v>120</v>
      </c>
      <c r="E75" s="17">
        <f>8.42*1.1</f>
        <v>9.2620000000000005</v>
      </c>
      <c r="F75" s="17"/>
      <c r="G75" s="16"/>
      <c r="H75" s="17"/>
      <c r="I75" s="18">
        <f t="shared" ref="I75" si="32">H75+G75</f>
        <v>0</v>
      </c>
      <c r="J75" s="19">
        <f t="shared" ref="J75" si="33">I75*F75</f>
        <v>0</v>
      </c>
    </row>
    <row r="76" spans="2:10" x14ac:dyDescent="0.25">
      <c r="B76" s="13" t="s">
        <v>130</v>
      </c>
      <c r="C76" s="33" t="s">
        <v>177</v>
      </c>
      <c r="D76" s="14" t="s">
        <v>25</v>
      </c>
      <c r="E76" s="17">
        <v>218</v>
      </c>
      <c r="F76" s="17"/>
      <c r="G76" s="16"/>
      <c r="H76" s="17"/>
      <c r="I76" s="18">
        <f t="shared" si="31"/>
        <v>0</v>
      </c>
      <c r="J76" s="19">
        <f t="shared" si="30"/>
        <v>0</v>
      </c>
    </row>
    <row r="77" spans="2:10" x14ac:dyDescent="0.25">
      <c r="B77" s="13" t="s">
        <v>131</v>
      </c>
      <c r="C77" s="34" t="s">
        <v>216</v>
      </c>
      <c r="D77" s="14" t="s">
        <v>120</v>
      </c>
      <c r="E77" s="17">
        <f>E49</f>
        <v>431.05000000000007</v>
      </c>
      <c r="F77" s="17"/>
      <c r="G77" s="16"/>
      <c r="H77" s="17"/>
      <c r="I77" s="18">
        <f t="shared" ref="I77:I78" si="34">H77+G77</f>
        <v>0</v>
      </c>
      <c r="J77" s="19">
        <f t="shared" ref="J77:J78" si="35">I77*F77</f>
        <v>0</v>
      </c>
    </row>
    <row r="78" spans="2:10" x14ac:dyDescent="0.25">
      <c r="B78" s="13" t="s">
        <v>163</v>
      </c>
      <c r="C78" s="34" t="s">
        <v>198</v>
      </c>
      <c r="D78" s="14"/>
      <c r="E78" s="17">
        <f>(19.25*2.6)+(33.7*2.85)+(12*2.8)</f>
        <v>179.69500000000002</v>
      </c>
      <c r="F78" s="17"/>
      <c r="G78" s="16"/>
      <c r="H78" s="17"/>
      <c r="I78" s="18">
        <f t="shared" si="34"/>
        <v>0</v>
      </c>
      <c r="J78" s="19">
        <f t="shared" si="35"/>
        <v>0</v>
      </c>
    </row>
    <row r="79" spans="2:10" x14ac:dyDescent="0.25">
      <c r="B79" s="13" t="s">
        <v>217</v>
      </c>
      <c r="C79" s="34" t="s">
        <v>197</v>
      </c>
      <c r="D79" s="14" t="s">
        <v>25</v>
      </c>
      <c r="E79" s="17">
        <f>(7.7+9.33)*1.8</f>
        <v>30.654000000000003</v>
      </c>
      <c r="F79" s="17"/>
      <c r="G79" s="16"/>
      <c r="H79" s="17"/>
      <c r="I79" s="18">
        <f t="shared" ref="I79" si="36">H79+G79</f>
        <v>0</v>
      </c>
      <c r="J79" s="19">
        <f t="shared" ref="J79" si="37">I79*F79</f>
        <v>0</v>
      </c>
    </row>
    <row r="80" spans="2:10" x14ac:dyDescent="0.25">
      <c r="B80" s="4">
        <v>10</v>
      </c>
      <c r="C80" s="7" t="s">
        <v>199</v>
      </c>
      <c r="D80" s="8"/>
      <c r="E80" s="8"/>
      <c r="F80" s="8"/>
      <c r="G80" s="9"/>
      <c r="H80" s="10"/>
      <c r="I80" s="11"/>
      <c r="J80" s="12">
        <f>SUM(J81:J85)</f>
        <v>0</v>
      </c>
    </row>
    <row r="81" spans="2:10" x14ac:dyDescent="0.25">
      <c r="B81" s="13" t="s">
        <v>56</v>
      </c>
      <c r="C81" s="34" t="s">
        <v>201</v>
      </c>
      <c r="D81" s="14" t="s">
        <v>25</v>
      </c>
      <c r="E81" s="17">
        <f>0.87+0.87+1.34</f>
        <v>3.08</v>
      </c>
      <c r="F81" s="17"/>
      <c r="G81" s="16"/>
      <c r="H81" s="17"/>
      <c r="I81" s="18">
        <f t="shared" ref="I81" si="38">H81+G81</f>
        <v>0</v>
      </c>
      <c r="J81" s="19">
        <f t="shared" ref="J81" si="39">I81*F81</f>
        <v>0</v>
      </c>
    </row>
    <row r="82" spans="2:10" ht="24" x14ac:dyDescent="0.25">
      <c r="B82" s="13" t="s">
        <v>58</v>
      </c>
      <c r="C82" s="33" t="s">
        <v>200</v>
      </c>
      <c r="D82" s="14" t="s">
        <v>25</v>
      </c>
      <c r="E82" s="15">
        <v>1.86</v>
      </c>
      <c r="F82" s="15"/>
      <c r="G82" s="16"/>
      <c r="H82" s="17"/>
      <c r="I82" s="18">
        <f t="shared" ref="I82" si="40">H82+G82</f>
        <v>0</v>
      </c>
      <c r="J82" s="19">
        <f t="shared" ref="J82" si="41">I82*F82</f>
        <v>0</v>
      </c>
    </row>
    <row r="83" spans="2:10" x14ac:dyDescent="0.25">
      <c r="B83" s="13" t="s">
        <v>60</v>
      </c>
      <c r="C83" s="33" t="s">
        <v>214</v>
      </c>
      <c r="D83" s="14" t="s">
        <v>43</v>
      </c>
      <c r="E83" s="15">
        <v>3.84</v>
      </c>
      <c r="F83" s="15"/>
      <c r="G83" s="16"/>
      <c r="H83" s="17"/>
      <c r="I83" s="18">
        <f t="shared" ref="I83" si="42">H83+G83</f>
        <v>0</v>
      </c>
      <c r="J83" s="19">
        <f t="shared" ref="J83" si="43">I83*F83</f>
        <v>0</v>
      </c>
    </row>
    <row r="84" spans="2:10" ht="24" x14ac:dyDescent="0.25">
      <c r="B84" s="13" t="s">
        <v>61</v>
      </c>
      <c r="C84" s="33" t="s">
        <v>235</v>
      </c>
      <c r="D84" s="14" t="s">
        <v>32</v>
      </c>
      <c r="E84" s="15">
        <v>15</v>
      </c>
      <c r="F84" s="15"/>
      <c r="G84" s="16"/>
      <c r="H84" s="17"/>
      <c r="I84" s="18">
        <f t="shared" ref="I84" si="44">H84+G84</f>
        <v>0</v>
      </c>
      <c r="J84" s="19">
        <f t="shared" ref="J84" si="45">I84*F84</f>
        <v>0</v>
      </c>
    </row>
    <row r="85" spans="2:10" x14ac:dyDescent="0.25">
      <c r="B85" s="13" t="s">
        <v>234</v>
      </c>
      <c r="C85" s="33" t="s">
        <v>301</v>
      </c>
      <c r="D85" s="14" t="s">
        <v>32</v>
      </c>
      <c r="E85" s="15">
        <f>0.9+0.9+5.2+1.2+0.9+0.9</f>
        <v>10</v>
      </c>
      <c r="F85" s="15"/>
      <c r="G85" s="16"/>
      <c r="H85" s="17"/>
      <c r="I85" s="18">
        <f t="shared" ref="I85" si="46">H85+G85</f>
        <v>0</v>
      </c>
      <c r="J85" s="19">
        <f t="shared" ref="J85" si="47">I85*F85</f>
        <v>0</v>
      </c>
    </row>
    <row r="86" spans="2:10" x14ac:dyDescent="0.25">
      <c r="B86" s="4">
        <v>11</v>
      </c>
      <c r="C86" s="7" t="s">
        <v>168</v>
      </c>
      <c r="D86" s="8"/>
      <c r="E86" s="8"/>
      <c r="F86" s="8"/>
      <c r="G86" s="9"/>
      <c r="H86" s="10"/>
      <c r="I86" s="11"/>
      <c r="J86" s="12">
        <f>SUM(J87:J101)</f>
        <v>0</v>
      </c>
    </row>
    <row r="87" spans="2:10" x14ac:dyDescent="0.25">
      <c r="B87" s="13" t="s">
        <v>202</v>
      </c>
      <c r="C87" s="33" t="s">
        <v>270</v>
      </c>
      <c r="D87" s="14" t="s">
        <v>32</v>
      </c>
      <c r="E87" s="17">
        <v>4</v>
      </c>
      <c r="F87" s="17"/>
      <c r="G87" s="16"/>
      <c r="H87" s="17"/>
      <c r="I87" s="18">
        <f t="shared" ref="I87:I95" si="48">H87+G87</f>
        <v>0</v>
      </c>
      <c r="J87" s="19">
        <f t="shared" ref="J87:J100" si="49">I87*F87</f>
        <v>0</v>
      </c>
    </row>
    <row r="88" spans="2:10" x14ac:dyDescent="0.25">
      <c r="B88" s="13" t="s">
        <v>62</v>
      </c>
      <c r="C88" s="33" t="s">
        <v>271</v>
      </c>
      <c r="D88" s="14" t="s">
        <v>32</v>
      </c>
      <c r="E88" s="17">
        <v>1</v>
      </c>
      <c r="F88" s="17"/>
      <c r="G88" s="16"/>
      <c r="H88" s="17"/>
      <c r="I88" s="18">
        <f t="shared" ref="I88" si="50">H88+G88</f>
        <v>0</v>
      </c>
      <c r="J88" s="19">
        <f t="shared" ref="J88" si="51">I88*F88</f>
        <v>0</v>
      </c>
    </row>
    <row r="89" spans="2:10" ht="24" x14ac:dyDescent="0.25">
      <c r="B89" s="13" t="s">
        <v>63</v>
      </c>
      <c r="C89" s="33" t="s">
        <v>269</v>
      </c>
      <c r="D89" s="14" t="s">
        <v>32</v>
      </c>
      <c r="E89" s="17">
        <v>1</v>
      </c>
      <c r="F89" s="17"/>
      <c r="G89" s="16"/>
      <c r="H89" s="17"/>
      <c r="I89" s="18">
        <f t="shared" ref="I89" si="52">H89+G89</f>
        <v>0</v>
      </c>
      <c r="J89" s="19">
        <f t="shared" ref="J89" si="53">I89*F89</f>
        <v>0</v>
      </c>
    </row>
    <row r="90" spans="2:10" x14ac:dyDescent="0.25">
      <c r="B90" s="13" t="s">
        <v>64</v>
      </c>
      <c r="C90" s="33" t="s">
        <v>302</v>
      </c>
      <c r="D90" s="14" t="s">
        <v>32</v>
      </c>
      <c r="E90" s="17">
        <v>1</v>
      </c>
      <c r="F90" s="17"/>
      <c r="G90" s="16"/>
      <c r="H90" s="17"/>
      <c r="I90" s="18">
        <f t="shared" ref="I90" si="54">H90+G90</f>
        <v>0</v>
      </c>
      <c r="J90" s="19">
        <f t="shared" ref="J90" si="55">I90*F90</f>
        <v>0</v>
      </c>
    </row>
    <row r="91" spans="2:10" x14ac:dyDescent="0.25">
      <c r="B91" s="13" t="s">
        <v>203</v>
      </c>
      <c r="C91" s="33" t="s">
        <v>303</v>
      </c>
      <c r="D91" s="14" t="s">
        <v>32</v>
      </c>
      <c r="E91" s="17">
        <v>1</v>
      </c>
      <c r="F91" s="17"/>
      <c r="G91" s="16"/>
      <c r="H91" s="17"/>
      <c r="I91" s="18">
        <f t="shared" ref="I91" si="56">H91+G91</f>
        <v>0</v>
      </c>
      <c r="J91" s="19">
        <f t="shared" ref="J91" si="57">I91*F91</f>
        <v>0</v>
      </c>
    </row>
    <row r="92" spans="2:10" x14ac:dyDescent="0.25">
      <c r="B92" s="13" t="s">
        <v>204</v>
      </c>
      <c r="C92" s="34" t="s">
        <v>323</v>
      </c>
      <c r="D92" s="14" t="s">
        <v>32</v>
      </c>
      <c r="E92" s="17">
        <v>1</v>
      </c>
      <c r="F92" s="17"/>
      <c r="G92" s="16"/>
      <c r="H92" s="17"/>
      <c r="I92" s="18">
        <f t="shared" ref="I92" si="58">H92+G92</f>
        <v>0</v>
      </c>
      <c r="J92" s="19">
        <f t="shared" ref="J92" si="59">I92*F92</f>
        <v>0</v>
      </c>
    </row>
    <row r="93" spans="2:10" ht="24" x14ac:dyDescent="0.25">
      <c r="B93" s="13" t="s">
        <v>205</v>
      </c>
      <c r="C93" s="34" t="s">
        <v>273</v>
      </c>
      <c r="D93" s="14" t="s">
        <v>25</v>
      </c>
      <c r="E93" s="17">
        <f>0.9+0.9+0.56</f>
        <v>2.3600000000000003</v>
      </c>
      <c r="F93" s="17"/>
      <c r="G93" s="16"/>
      <c r="H93" s="17"/>
      <c r="I93" s="18">
        <f t="shared" ref="I93" si="60">H93+G93</f>
        <v>0</v>
      </c>
      <c r="J93" s="19">
        <f t="shared" ref="J93" si="61">I93*F93</f>
        <v>0</v>
      </c>
    </row>
    <row r="94" spans="2:10" x14ac:dyDescent="0.25">
      <c r="B94" s="13" t="s">
        <v>206</v>
      </c>
      <c r="C94" s="34" t="s">
        <v>274</v>
      </c>
      <c r="D94" s="14" t="s">
        <v>25</v>
      </c>
      <c r="E94" s="17">
        <f>1.19+2.91+2.49</f>
        <v>6.59</v>
      </c>
      <c r="F94" s="17"/>
      <c r="G94" s="16"/>
      <c r="H94" s="17"/>
      <c r="I94" s="18">
        <f t="shared" ref="I94" si="62">H94+G94</f>
        <v>0</v>
      </c>
      <c r="J94" s="19">
        <f t="shared" ref="J94" si="63">I94*F94</f>
        <v>0</v>
      </c>
    </row>
    <row r="95" spans="2:10" x14ac:dyDescent="0.25">
      <c r="B95" s="13" t="s">
        <v>207</v>
      </c>
      <c r="C95" s="33" t="s">
        <v>132</v>
      </c>
      <c r="D95" s="14" t="s">
        <v>25</v>
      </c>
      <c r="E95" s="17">
        <f>142*3</f>
        <v>426</v>
      </c>
      <c r="F95" s="17"/>
      <c r="G95" s="16"/>
      <c r="H95" s="17"/>
      <c r="I95" s="18">
        <f t="shared" si="48"/>
        <v>0</v>
      </c>
      <c r="J95" s="19">
        <f t="shared" si="49"/>
        <v>0</v>
      </c>
    </row>
    <row r="96" spans="2:10" x14ac:dyDescent="0.25">
      <c r="B96" s="13" t="s">
        <v>208</v>
      </c>
      <c r="C96" s="33" t="s">
        <v>275</v>
      </c>
      <c r="D96" s="14" t="s">
        <v>27</v>
      </c>
      <c r="E96" s="17">
        <v>4</v>
      </c>
      <c r="F96" s="17"/>
      <c r="G96" s="16"/>
      <c r="H96" s="17"/>
      <c r="I96" s="18">
        <f t="shared" ref="I96" si="64">H96+G96</f>
        <v>0</v>
      </c>
      <c r="J96" s="19">
        <f t="shared" si="49"/>
        <v>0</v>
      </c>
    </row>
    <row r="97" spans="2:10" x14ac:dyDescent="0.25">
      <c r="B97" s="13" t="s">
        <v>209</v>
      </c>
      <c r="C97" s="33" t="s">
        <v>276</v>
      </c>
      <c r="D97" s="14" t="s">
        <v>27</v>
      </c>
      <c r="E97" s="17">
        <v>4</v>
      </c>
      <c r="F97" s="17"/>
      <c r="G97" s="16"/>
      <c r="H97" s="17"/>
      <c r="I97" s="18">
        <f t="shared" ref="I97:I100" si="65">H97+G97</f>
        <v>0</v>
      </c>
      <c r="J97" s="19">
        <f t="shared" si="49"/>
        <v>0</v>
      </c>
    </row>
    <row r="98" spans="2:10" x14ac:dyDescent="0.25">
      <c r="B98" s="13" t="s">
        <v>218</v>
      </c>
      <c r="C98" s="33" t="s">
        <v>308</v>
      </c>
      <c r="D98" s="14" t="s">
        <v>43</v>
      </c>
      <c r="E98" s="17">
        <f>10+16+1.25+1.25+1.25+1.25</f>
        <v>31</v>
      </c>
      <c r="F98" s="17"/>
      <c r="G98" s="16"/>
      <c r="H98" s="17"/>
      <c r="I98" s="18">
        <f t="shared" si="65"/>
        <v>0</v>
      </c>
      <c r="J98" s="19">
        <f t="shared" si="49"/>
        <v>0</v>
      </c>
    </row>
    <row r="99" spans="2:10" ht="24" x14ac:dyDescent="0.25">
      <c r="B99" s="13" t="s">
        <v>277</v>
      </c>
      <c r="C99" s="34" t="s">
        <v>180</v>
      </c>
      <c r="D99" s="14" t="s">
        <v>27</v>
      </c>
      <c r="E99" s="15">
        <v>2</v>
      </c>
      <c r="F99" s="15"/>
      <c r="G99" s="16"/>
      <c r="H99" s="17"/>
      <c r="I99" s="18">
        <f>H99+G99</f>
        <v>0</v>
      </c>
      <c r="J99" s="19">
        <f>I99*F99</f>
        <v>0</v>
      </c>
    </row>
    <row r="100" spans="2:10" ht="24" x14ac:dyDescent="0.25">
      <c r="B100" s="13" t="s">
        <v>278</v>
      </c>
      <c r="C100" s="33" t="s">
        <v>179</v>
      </c>
      <c r="D100" s="14" t="s">
        <v>25</v>
      </c>
      <c r="E100" s="17">
        <v>16</v>
      </c>
      <c r="F100" s="17"/>
      <c r="G100" s="16"/>
      <c r="H100" s="17"/>
      <c r="I100" s="18">
        <f t="shared" si="65"/>
        <v>0</v>
      </c>
      <c r="J100" s="19">
        <f t="shared" si="49"/>
        <v>0</v>
      </c>
    </row>
    <row r="101" spans="2:10" x14ac:dyDescent="0.25">
      <c r="B101" s="13" t="s">
        <v>324</v>
      </c>
      <c r="C101" s="23" t="s">
        <v>166</v>
      </c>
      <c r="D101" s="14" t="s">
        <v>43</v>
      </c>
      <c r="E101" s="15">
        <v>7.25</v>
      </c>
      <c r="F101" s="15"/>
      <c r="G101" s="16"/>
      <c r="H101" s="17"/>
      <c r="I101" s="18">
        <f>H101+G101</f>
        <v>0</v>
      </c>
      <c r="J101" s="19">
        <f>I101*F101</f>
        <v>0</v>
      </c>
    </row>
    <row r="102" spans="2:10" x14ac:dyDescent="0.25">
      <c r="B102" s="4">
        <v>12</v>
      </c>
      <c r="C102" s="7" t="s">
        <v>68</v>
      </c>
      <c r="D102" s="8"/>
      <c r="E102" s="8"/>
      <c r="F102" s="8"/>
      <c r="G102" s="9"/>
      <c r="H102" s="10"/>
      <c r="I102" s="11"/>
      <c r="J102" s="12">
        <f>SUM(J103:J112)</f>
        <v>0</v>
      </c>
    </row>
    <row r="103" spans="2:10" x14ac:dyDescent="0.25">
      <c r="B103" s="22" t="s">
        <v>65</v>
      </c>
      <c r="C103" s="21" t="s">
        <v>236</v>
      </c>
      <c r="D103" s="14" t="s">
        <v>27</v>
      </c>
      <c r="E103" s="15">
        <v>11</v>
      </c>
      <c r="F103" s="15"/>
      <c r="G103" s="16"/>
      <c r="H103" s="17"/>
      <c r="I103" s="18">
        <f t="shared" ref="I103:I109" si="66">H103+G103</f>
        <v>0</v>
      </c>
      <c r="J103" s="19">
        <f t="shared" ref="J103:J109" si="67">I103*F103</f>
        <v>0</v>
      </c>
    </row>
    <row r="104" spans="2:10" ht="24" x14ac:dyDescent="0.25">
      <c r="B104" s="22" t="s">
        <v>66</v>
      </c>
      <c r="C104" s="21" t="s">
        <v>304</v>
      </c>
      <c r="D104" s="14" t="s">
        <v>27</v>
      </c>
      <c r="E104" s="15">
        <v>6</v>
      </c>
      <c r="F104" s="15"/>
      <c r="G104" s="16"/>
      <c r="H104" s="17"/>
      <c r="I104" s="18">
        <f t="shared" si="66"/>
        <v>0</v>
      </c>
      <c r="J104" s="19">
        <f t="shared" si="67"/>
        <v>0</v>
      </c>
    </row>
    <row r="105" spans="2:10" x14ac:dyDescent="0.25">
      <c r="B105" s="22" t="s">
        <v>67</v>
      </c>
      <c r="C105" s="21" t="s">
        <v>237</v>
      </c>
      <c r="D105" s="14" t="s">
        <v>27</v>
      </c>
      <c r="E105" s="15">
        <v>7</v>
      </c>
      <c r="F105" s="15"/>
      <c r="G105" s="16"/>
      <c r="H105" s="17"/>
      <c r="I105" s="18">
        <f t="shared" si="66"/>
        <v>0</v>
      </c>
      <c r="J105" s="19">
        <f t="shared" si="67"/>
        <v>0</v>
      </c>
    </row>
    <row r="106" spans="2:10" ht="24" x14ac:dyDescent="0.25">
      <c r="B106" s="22" t="s">
        <v>244</v>
      </c>
      <c r="C106" s="21" t="s">
        <v>238</v>
      </c>
      <c r="D106" s="14" t="s">
        <v>27</v>
      </c>
      <c r="E106" s="15">
        <v>7</v>
      </c>
      <c r="F106" s="15"/>
      <c r="G106" s="16"/>
      <c r="H106" s="17"/>
      <c r="I106" s="18">
        <f t="shared" si="66"/>
        <v>0</v>
      </c>
      <c r="J106" s="19">
        <f t="shared" si="67"/>
        <v>0</v>
      </c>
    </row>
    <row r="107" spans="2:10" x14ac:dyDescent="0.25">
      <c r="B107" s="22" t="s">
        <v>245</v>
      </c>
      <c r="C107" s="21" t="s">
        <v>239</v>
      </c>
      <c r="D107" s="14" t="s">
        <v>27</v>
      </c>
      <c r="E107" s="15">
        <v>25</v>
      </c>
      <c r="F107" s="15"/>
      <c r="G107" s="16"/>
      <c r="H107" s="17"/>
      <c r="I107" s="18">
        <f t="shared" si="66"/>
        <v>0</v>
      </c>
      <c r="J107" s="19">
        <f t="shared" si="67"/>
        <v>0</v>
      </c>
    </row>
    <row r="108" spans="2:10" ht="24" x14ac:dyDescent="0.25">
      <c r="B108" s="22" t="s">
        <v>246</v>
      </c>
      <c r="C108" s="21" t="s">
        <v>240</v>
      </c>
      <c r="D108" s="14" t="s">
        <v>27</v>
      </c>
      <c r="E108" s="15">
        <v>8</v>
      </c>
      <c r="F108" s="15"/>
      <c r="G108" s="16"/>
      <c r="H108" s="17"/>
      <c r="I108" s="18">
        <f t="shared" si="66"/>
        <v>0</v>
      </c>
      <c r="J108" s="19">
        <f t="shared" si="67"/>
        <v>0</v>
      </c>
    </row>
    <row r="109" spans="2:10" x14ac:dyDescent="0.25">
      <c r="B109" s="22" t="s">
        <v>247</v>
      </c>
      <c r="C109" s="21" t="s">
        <v>241</v>
      </c>
      <c r="D109" s="14" t="s">
        <v>27</v>
      </c>
      <c r="E109" s="15">
        <v>23</v>
      </c>
      <c r="F109" s="15"/>
      <c r="G109" s="16"/>
      <c r="H109" s="17"/>
      <c r="I109" s="18">
        <f t="shared" si="66"/>
        <v>0</v>
      </c>
      <c r="J109" s="19">
        <f t="shared" si="67"/>
        <v>0</v>
      </c>
    </row>
    <row r="110" spans="2:10" ht="24" x14ac:dyDescent="0.25">
      <c r="B110" s="22" t="s">
        <v>248</v>
      </c>
      <c r="C110" s="21" t="s">
        <v>242</v>
      </c>
      <c r="D110" s="14" t="s">
        <v>27</v>
      </c>
      <c r="E110" s="15">
        <v>11</v>
      </c>
      <c r="F110" s="15"/>
      <c r="G110" s="16"/>
      <c r="H110" s="17"/>
      <c r="I110" s="18">
        <f>H110+G110</f>
        <v>0</v>
      </c>
      <c r="J110" s="19">
        <f>I110*F110</f>
        <v>0</v>
      </c>
    </row>
    <row r="111" spans="2:10" x14ac:dyDescent="0.25">
      <c r="B111" s="22" t="s">
        <v>249</v>
      </c>
      <c r="C111" s="21" t="s">
        <v>243</v>
      </c>
      <c r="D111" s="14" t="s">
        <v>27</v>
      </c>
      <c r="E111" s="15">
        <v>60</v>
      </c>
      <c r="F111" s="15"/>
      <c r="G111" s="16"/>
      <c r="H111" s="17"/>
      <c r="I111" s="18">
        <f>H111+G111</f>
        <v>0</v>
      </c>
      <c r="J111" s="19">
        <f>I111*F111</f>
        <v>0</v>
      </c>
    </row>
    <row r="112" spans="2:10" x14ac:dyDescent="0.25">
      <c r="B112" s="22" t="s">
        <v>311</v>
      </c>
      <c r="C112" s="21" t="s">
        <v>312</v>
      </c>
      <c r="D112" s="14" t="s">
        <v>27</v>
      </c>
      <c r="E112" s="15">
        <v>15</v>
      </c>
      <c r="F112" s="15"/>
      <c r="G112" s="16"/>
      <c r="H112" s="17"/>
      <c r="I112" s="18">
        <f>H112+G112</f>
        <v>0</v>
      </c>
      <c r="J112" s="19">
        <f>I112*F112</f>
        <v>0</v>
      </c>
    </row>
    <row r="113" spans="2:10" x14ac:dyDescent="0.25">
      <c r="B113" s="4">
        <v>13</v>
      </c>
      <c r="C113" s="7" t="s">
        <v>72</v>
      </c>
      <c r="D113" s="8"/>
      <c r="E113" s="8"/>
      <c r="F113" s="8"/>
      <c r="G113" s="9"/>
      <c r="H113" s="10"/>
      <c r="I113" s="11"/>
      <c r="J113" s="12">
        <f>SUM(J114:J116)</f>
        <v>0</v>
      </c>
    </row>
    <row r="114" spans="2:10" x14ac:dyDescent="0.25">
      <c r="B114" s="22" t="s">
        <v>69</v>
      </c>
      <c r="C114" s="23" t="s">
        <v>170</v>
      </c>
      <c r="D114" s="14" t="s">
        <v>27</v>
      </c>
      <c r="E114" s="15">
        <v>2</v>
      </c>
      <c r="F114" s="15"/>
      <c r="G114" s="16"/>
      <c r="H114" s="17"/>
      <c r="I114" s="18">
        <f>H114+G114</f>
        <v>0</v>
      </c>
      <c r="J114" s="19">
        <f>I114*F114</f>
        <v>0</v>
      </c>
    </row>
    <row r="115" spans="2:10" x14ac:dyDescent="0.25">
      <c r="B115" s="22" t="s">
        <v>70</v>
      </c>
      <c r="C115" s="23" t="s">
        <v>169</v>
      </c>
      <c r="D115" s="14" t="s">
        <v>27</v>
      </c>
      <c r="E115" s="15">
        <v>1</v>
      </c>
      <c r="F115" s="15"/>
      <c r="G115" s="16"/>
      <c r="H115" s="17"/>
      <c r="I115" s="18">
        <f>H115+G115</f>
        <v>0</v>
      </c>
      <c r="J115" s="19">
        <f>I115*F115</f>
        <v>0</v>
      </c>
    </row>
    <row r="116" spans="2:10" x14ac:dyDescent="0.25">
      <c r="B116" s="22" t="s">
        <v>71</v>
      </c>
      <c r="C116" s="23" t="s">
        <v>327</v>
      </c>
      <c r="D116" s="14" t="s">
        <v>43</v>
      </c>
      <c r="E116" s="15">
        <f>58+7+9+7.4+3.35+12+7+5.4+4.21+13+8.49+5.13</f>
        <v>139.97999999999999</v>
      </c>
      <c r="F116" s="15"/>
      <c r="G116" s="16"/>
      <c r="H116" s="17"/>
      <c r="I116" s="18">
        <f>H116+G116</f>
        <v>0</v>
      </c>
      <c r="J116" s="19">
        <f>I116*F116</f>
        <v>0</v>
      </c>
    </row>
    <row r="117" spans="2:10" x14ac:dyDescent="0.25">
      <c r="B117" s="4">
        <v>14</v>
      </c>
      <c r="C117" s="7" t="s">
        <v>134</v>
      </c>
      <c r="D117" s="8"/>
      <c r="E117" s="8"/>
      <c r="F117" s="8"/>
      <c r="G117" s="9"/>
      <c r="H117" s="10"/>
      <c r="I117" s="11"/>
      <c r="J117" s="12">
        <f>SUM(J118:J124)</f>
        <v>0</v>
      </c>
    </row>
    <row r="118" spans="2:10" x14ac:dyDescent="0.25">
      <c r="B118" s="22" t="s">
        <v>73</v>
      </c>
      <c r="C118" s="23" t="s">
        <v>148</v>
      </c>
      <c r="D118" s="14" t="s">
        <v>25</v>
      </c>
      <c r="E118" s="15">
        <v>894</v>
      </c>
      <c r="F118" s="15"/>
      <c r="G118" s="16"/>
      <c r="H118" s="17"/>
      <c r="I118" s="18">
        <f>H118+G118</f>
        <v>0</v>
      </c>
      <c r="J118" s="19">
        <f t="shared" ref="J118:J124" si="68">I118*F118</f>
        <v>0</v>
      </c>
    </row>
    <row r="119" spans="2:10" x14ac:dyDescent="0.25">
      <c r="B119" s="22" t="s">
        <v>74</v>
      </c>
      <c r="C119" s="34" t="s">
        <v>135</v>
      </c>
      <c r="D119" s="14" t="s">
        <v>25</v>
      </c>
      <c r="E119" s="15">
        <v>894</v>
      </c>
      <c r="F119" s="15"/>
      <c r="G119" s="16"/>
      <c r="H119" s="17"/>
      <c r="I119" s="18">
        <f>H119+G119</f>
        <v>0</v>
      </c>
      <c r="J119" s="19">
        <f t="shared" si="68"/>
        <v>0</v>
      </c>
    </row>
    <row r="120" spans="2:10" x14ac:dyDescent="0.25">
      <c r="B120" s="22" t="s">
        <v>133</v>
      </c>
      <c r="C120" s="34" t="s">
        <v>146</v>
      </c>
      <c r="D120" s="14" t="s">
        <v>136</v>
      </c>
      <c r="E120" s="15">
        <f>E119*0.05</f>
        <v>44.7</v>
      </c>
      <c r="F120" s="15"/>
      <c r="G120" s="16"/>
      <c r="H120" s="17"/>
      <c r="I120" s="18">
        <f>H120+G120</f>
        <v>0</v>
      </c>
      <c r="J120" s="19">
        <f t="shared" si="68"/>
        <v>0</v>
      </c>
    </row>
    <row r="121" spans="2:10" x14ac:dyDescent="0.25">
      <c r="B121" s="22" t="s">
        <v>141</v>
      </c>
      <c r="C121" s="34" t="s">
        <v>181</v>
      </c>
      <c r="D121" s="14" t="s">
        <v>137</v>
      </c>
      <c r="E121" s="15">
        <f>110*6</f>
        <v>660</v>
      </c>
      <c r="F121" s="15"/>
      <c r="G121" s="16"/>
      <c r="H121" s="17"/>
      <c r="I121" s="18">
        <f t="shared" ref="I121:I124" si="69">H121+G121</f>
        <v>0</v>
      </c>
      <c r="J121" s="19">
        <f t="shared" si="68"/>
        <v>0</v>
      </c>
    </row>
    <row r="122" spans="2:10" x14ac:dyDescent="0.25">
      <c r="B122" s="22" t="s">
        <v>150</v>
      </c>
      <c r="C122" s="34" t="s">
        <v>182</v>
      </c>
      <c r="D122" s="14" t="s">
        <v>11</v>
      </c>
      <c r="E122" s="15">
        <v>1</v>
      </c>
      <c r="F122" s="15"/>
      <c r="G122" s="16"/>
      <c r="H122" s="17"/>
      <c r="I122" s="18">
        <f t="shared" si="69"/>
        <v>0</v>
      </c>
      <c r="J122" s="19">
        <f t="shared" si="68"/>
        <v>0</v>
      </c>
    </row>
    <row r="123" spans="2:10" x14ac:dyDescent="0.25">
      <c r="B123" s="22" t="s">
        <v>158</v>
      </c>
      <c r="C123" s="34" t="s">
        <v>183</v>
      </c>
      <c r="D123" s="14" t="s">
        <v>27</v>
      </c>
      <c r="E123" s="15">
        <v>14</v>
      </c>
      <c r="F123" s="15"/>
      <c r="G123" s="16"/>
      <c r="H123" s="17"/>
      <c r="I123" s="18">
        <f t="shared" si="69"/>
        <v>0</v>
      </c>
      <c r="J123" s="19">
        <f t="shared" si="68"/>
        <v>0</v>
      </c>
    </row>
    <row r="124" spans="2:10" x14ac:dyDescent="0.25">
      <c r="B124" s="22" t="s">
        <v>188</v>
      </c>
      <c r="C124" s="34" t="s">
        <v>138</v>
      </c>
      <c r="D124" s="14" t="s">
        <v>27</v>
      </c>
      <c r="E124" s="15">
        <v>4</v>
      </c>
      <c r="F124" s="15"/>
      <c r="G124" s="16"/>
      <c r="H124" s="17"/>
      <c r="I124" s="18">
        <f t="shared" si="69"/>
        <v>0</v>
      </c>
      <c r="J124" s="19">
        <f t="shared" si="68"/>
        <v>0</v>
      </c>
    </row>
    <row r="125" spans="2:10" x14ac:dyDescent="0.25">
      <c r="B125" s="4">
        <v>15</v>
      </c>
      <c r="C125" s="7" t="s">
        <v>78</v>
      </c>
      <c r="D125" s="8"/>
      <c r="E125" s="8"/>
      <c r="F125" s="8"/>
      <c r="G125" s="9"/>
      <c r="H125" s="10"/>
      <c r="I125" s="11"/>
      <c r="J125" s="12">
        <f>SUM(J126:J133)</f>
        <v>0</v>
      </c>
    </row>
    <row r="126" spans="2:10" x14ac:dyDescent="0.25">
      <c r="B126" s="22" t="s">
        <v>75</v>
      </c>
      <c r="C126" s="34" t="s">
        <v>325</v>
      </c>
      <c r="D126" s="14" t="s">
        <v>27</v>
      </c>
      <c r="E126" s="15">
        <v>2</v>
      </c>
      <c r="F126" s="15"/>
      <c r="G126" s="16"/>
      <c r="H126" s="17"/>
      <c r="I126" s="18">
        <f t="shared" ref="I126:I129" si="70">H126+G126</f>
        <v>0</v>
      </c>
      <c r="J126" s="19">
        <f t="shared" ref="J126:J131" si="71">I126*F126</f>
        <v>0</v>
      </c>
    </row>
    <row r="127" spans="2:10" x14ac:dyDescent="0.25">
      <c r="B127" s="22" t="s">
        <v>76</v>
      </c>
      <c r="C127" s="34" t="s">
        <v>326</v>
      </c>
      <c r="D127" s="14" t="s">
        <v>27</v>
      </c>
      <c r="E127" s="15">
        <v>2</v>
      </c>
      <c r="F127" s="15"/>
      <c r="G127" s="16"/>
      <c r="H127" s="17"/>
      <c r="I127" s="18">
        <f t="shared" si="70"/>
        <v>0</v>
      </c>
      <c r="J127" s="19">
        <f t="shared" si="71"/>
        <v>0</v>
      </c>
    </row>
    <row r="128" spans="2:10" x14ac:dyDescent="0.25">
      <c r="B128" s="22" t="s">
        <v>77</v>
      </c>
      <c r="C128" s="34" t="s">
        <v>331</v>
      </c>
      <c r="D128" s="14" t="s">
        <v>11</v>
      </c>
      <c r="E128" s="15">
        <v>1</v>
      </c>
      <c r="F128" s="15"/>
      <c r="G128" s="16"/>
      <c r="H128" s="17"/>
      <c r="I128" s="18">
        <f t="shared" si="70"/>
        <v>0</v>
      </c>
      <c r="J128" s="19">
        <f t="shared" si="71"/>
        <v>0</v>
      </c>
    </row>
    <row r="129" spans="2:10" x14ac:dyDescent="0.25">
      <c r="B129" s="22" t="s">
        <v>161</v>
      </c>
      <c r="C129" s="34" t="s">
        <v>279</v>
      </c>
      <c r="D129" s="14" t="s">
        <v>27</v>
      </c>
      <c r="E129" s="15">
        <v>27</v>
      </c>
      <c r="F129" s="15"/>
      <c r="G129" s="16"/>
      <c r="H129" s="17"/>
      <c r="I129" s="18">
        <f t="shared" si="70"/>
        <v>0</v>
      </c>
      <c r="J129" s="19">
        <f t="shared" si="71"/>
        <v>0</v>
      </c>
    </row>
    <row r="130" spans="2:10" x14ac:dyDescent="0.25">
      <c r="B130" s="22" t="s">
        <v>210</v>
      </c>
      <c r="C130" s="34" t="s">
        <v>186</v>
      </c>
      <c r="D130" s="14" t="s">
        <v>27</v>
      </c>
      <c r="E130" s="15">
        <v>17</v>
      </c>
      <c r="F130" s="15"/>
      <c r="G130" s="16"/>
      <c r="H130" s="17"/>
      <c r="I130" s="18">
        <f t="shared" ref="I130" si="72">H130+G130</f>
        <v>0</v>
      </c>
      <c r="J130" s="19">
        <f t="shared" si="71"/>
        <v>0</v>
      </c>
    </row>
    <row r="131" spans="2:10" x14ac:dyDescent="0.25">
      <c r="B131" s="22" t="s">
        <v>211</v>
      </c>
      <c r="C131" s="34" t="s">
        <v>187</v>
      </c>
      <c r="D131" s="14" t="s">
        <v>11</v>
      </c>
      <c r="E131" s="15">
        <v>30</v>
      </c>
      <c r="F131" s="15"/>
      <c r="G131" s="16"/>
      <c r="H131" s="17"/>
      <c r="I131" s="18">
        <f t="shared" ref="I131" si="73">H131+G131</f>
        <v>0</v>
      </c>
      <c r="J131" s="19">
        <f t="shared" si="71"/>
        <v>0</v>
      </c>
    </row>
    <row r="132" spans="2:10" x14ac:dyDescent="0.25">
      <c r="B132" s="22" t="s">
        <v>212</v>
      </c>
      <c r="C132" s="34" t="s">
        <v>157</v>
      </c>
      <c r="D132" s="14" t="s">
        <v>11</v>
      </c>
      <c r="E132" s="15">
        <v>1</v>
      </c>
      <c r="F132" s="15"/>
      <c r="G132" s="16"/>
      <c r="H132" s="17"/>
      <c r="I132" s="18">
        <f t="shared" ref="I132:I133" si="74">H132+G132</f>
        <v>0</v>
      </c>
      <c r="J132" s="19">
        <f t="shared" ref="J132:J133" si="75">I132*F132</f>
        <v>0</v>
      </c>
    </row>
    <row r="133" spans="2:10" x14ac:dyDescent="0.25">
      <c r="B133" s="22" t="s">
        <v>281</v>
      </c>
      <c r="C133" s="34" t="s">
        <v>280</v>
      </c>
      <c r="D133" s="14" t="s">
        <v>11</v>
      </c>
      <c r="E133" s="15">
        <v>1</v>
      </c>
      <c r="F133" s="15"/>
      <c r="G133" s="16"/>
      <c r="H133" s="17"/>
      <c r="I133" s="18">
        <f t="shared" si="74"/>
        <v>0</v>
      </c>
      <c r="J133" s="19">
        <f t="shared" si="75"/>
        <v>0</v>
      </c>
    </row>
    <row r="134" spans="2:10" x14ac:dyDescent="0.25">
      <c r="B134" s="4">
        <v>16</v>
      </c>
      <c r="C134" s="7" t="s">
        <v>139</v>
      </c>
      <c r="D134" s="8"/>
      <c r="E134" s="8"/>
      <c r="F134" s="8"/>
      <c r="G134" s="9"/>
      <c r="H134" s="10"/>
      <c r="I134" s="11"/>
      <c r="J134" s="12">
        <f>SUM(J135:J137)</f>
        <v>0</v>
      </c>
    </row>
    <row r="135" spans="2:10" x14ac:dyDescent="0.25">
      <c r="B135" s="22" t="s">
        <v>142</v>
      </c>
      <c r="C135" s="34" t="s">
        <v>305</v>
      </c>
      <c r="D135" s="14" t="s">
        <v>79</v>
      </c>
      <c r="E135" s="15">
        <v>1000</v>
      </c>
      <c r="F135" s="15"/>
      <c r="G135" s="16"/>
      <c r="H135" s="17"/>
      <c r="I135" s="18">
        <f t="shared" ref="I135:I137" si="76">H135+G135</f>
        <v>0</v>
      </c>
      <c r="J135" s="19">
        <f>I135*F135</f>
        <v>0</v>
      </c>
    </row>
    <row r="136" spans="2:10" x14ac:dyDescent="0.25">
      <c r="B136" s="22" t="s">
        <v>143</v>
      </c>
      <c r="C136" s="34" t="s">
        <v>184</v>
      </c>
      <c r="D136" s="14" t="s">
        <v>27</v>
      </c>
      <c r="E136" s="15">
        <v>8</v>
      </c>
      <c r="F136" s="15"/>
      <c r="G136" s="16"/>
      <c r="H136" s="17"/>
      <c r="I136" s="18">
        <f t="shared" si="76"/>
        <v>0</v>
      </c>
      <c r="J136" s="19">
        <f>I136*F136</f>
        <v>0</v>
      </c>
    </row>
    <row r="137" spans="2:10" x14ac:dyDescent="0.25">
      <c r="B137" s="22" t="s">
        <v>144</v>
      </c>
      <c r="C137" s="34" t="s">
        <v>185</v>
      </c>
      <c r="D137" s="14" t="s">
        <v>27</v>
      </c>
      <c r="E137" s="15">
        <v>22</v>
      </c>
      <c r="F137" s="15"/>
      <c r="G137" s="16"/>
      <c r="H137" s="17"/>
      <c r="I137" s="18">
        <f t="shared" si="76"/>
        <v>0</v>
      </c>
      <c r="J137" s="19">
        <f>I137*F137</f>
        <v>0</v>
      </c>
    </row>
    <row r="138" spans="2:10" x14ac:dyDescent="0.25">
      <c r="B138" s="4">
        <v>17</v>
      </c>
      <c r="C138" s="7" t="s">
        <v>81</v>
      </c>
      <c r="D138" s="8"/>
      <c r="E138" s="8"/>
      <c r="F138" s="8"/>
      <c r="G138" s="9"/>
      <c r="H138" s="10"/>
      <c r="I138" s="11"/>
      <c r="J138" s="12">
        <f>SUM(J139:J162)</f>
        <v>0</v>
      </c>
    </row>
    <row r="139" spans="2:10" x14ac:dyDescent="0.25">
      <c r="B139" s="22" t="s">
        <v>80</v>
      </c>
      <c r="C139" s="23" t="s">
        <v>285</v>
      </c>
      <c r="D139" s="14" t="s">
        <v>27</v>
      </c>
      <c r="E139" s="15">
        <v>30</v>
      </c>
      <c r="F139" s="15"/>
      <c r="G139" s="16"/>
      <c r="H139" s="17"/>
      <c r="I139" s="18">
        <f t="shared" ref="I139:I145" si="77">H139+G139</f>
        <v>0</v>
      </c>
      <c r="J139" s="19">
        <f t="shared" ref="J139:J162" si="78">I139*F139</f>
        <v>0</v>
      </c>
    </row>
    <row r="140" spans="2:10" x14ac:dyDescent="0.25">
      <c r="B140" s="22" t="s">
        <v>164</v>
      </c>
      <c r="C140" s="23" t="s">
        <v>140</v>
      </c>
      <c r="D140" s="14" t="s">
        <v>27</v>
      </c>
      <c r="E140" s="15">
        <v>30</v>
      </c>
      <c r="F140" s="15"/>
      <c r="G140" s="16"/>
      <c r="H140" s="17"/>
      <c r="I140" s="18">
        <f t="shared" si="77"/>
        <v>0</v>
      </c>
      <c r="J140" s="19">
        <f t="shared" si="78"/>
        <v>0</v>
      </c>
    </row>
    <row r="141" spans="2:10" x14ac:dyDescent="0.25">
      <c r="B141" s="22" t="s">
        <v>165</v>
      </c>
      <c r="C141" s="23" t="s">
        <v>306</v>
      </c>
      <c r="D141" s="14" t="s">
        <v>27</v>
      </c>
      <c r="E141" s="15">
        <v>10</v>
      </c>
      <c r="F141" s="15"/>
      <c r="G141" s="16"/>
      <c r="H141" s="17"/>
      <c r="I141" s="18">
        <f t="shared" ref="I141:I142" si="79">H141+G141</f>
        <v>0</v>
      </c>
      <c r="J141" s="19">
        <f t="shared" ref="J141:J142" si="80">I141*F141</f>
        <v>0</v>
      </c>
    </row>
    <row r="142" spans="2:10" x14ac:dyDescent="0.25">
      <c r="B142" s="22" t="s">
        <v>219</v>
      </c>
      <c r="C142" s="23" t="s">
        <v>282</v>
      </c>
      <c r="D142" s="14" t="s">
        <v>27</v>
      </c>
      <c r="E142" s="15">
        <v>2</v>
      </c>
      <c r="F142" s="15"/>
      <c r="G142" s="16"/>
      <c r="H142" s="17"/>
      <c r="I142" s="18">
        <f t="shared" si="79"/>
        <v>0</v>
      </c>
      <c r="J142" s="19">
        <f t="shared" si="80"/>
        <v>0</v>
      </c>
    </row>
    <row r="143" spans="2:10" x14ac:dyDescent="0.25">
      <c r="B143" s="22" t="s">
        <v>220</v>
      </c>
      <c r="C143" s="23" t="s">
        <v>283</v>
      </c>
      <c r="D143" s="14" t="s">
        <v>11</v>
      </c>
      <c r="E143" s="15">
        <v>1</v>
      </c>
      <c r="F143" s="15"/>
      <c r="G143" s="16"/>
      <c r="H143" s="17"/>
      <c r="I143" s="18">
        <f t="shared" si="77"/>
        <v>0</v>
      </c>
      <c r="J143" s="19">
        <f t="shared" si="78"/>
        <v>0</v>
      </c>
    </row>
    <row r="144" spans="2:10" x14ac:dyDescent="0.25">
      <c r="B144" s="22" t="s">
        <v>221</v>
      </c>
      <c r="C144" s="23" t="s">
        <v>284</v>
      </c>
      <c r="D144" s="14" t="s">
        <v>27</v>
      </c>
      <c r="E144" s="15">
        <v>32</v>
      </c>
      <c r="F144" s="15"/>
      <c r="G144" s="16"/>
      <c r="H144" s="17"/>
      <c r="I144" s="18">
        <f t="shared" si="77"/>
        <v>0</v>
      </c>
      <c r="J144" s="19">
        <f t="shared" ref="J144:J145" si="81">I144*F144</f>
        <v>0</v>
      </c>
    </row>
    <row r="145" spans="2:10" x14ac:dyDescent="0.25">
      <c r="B145" s="22" t="s">
        <v>222</v>
      </c>
      <c r="C145" s="23" t="s">
        <v>306</v>
      </c>
      <c r="D145" s="14" t="s">
        <v>27</v>
      </c>
      <c r="E145" s="15">
        <v>27</v>
      </c>
      <c r="F145" s="15"/>
      <c r="G145" s="16"/>
      <c r="H145" s="17"/>
      <c r="I145" s="18">
        <f t="shared" si="77"/>
        <v>0</v>
      </c>
      <c r="J145" s="19">
        <f t="shared" si="81"/>
        <v>0</v>
      </c>
    </row>
    <row r="146" spans="2:10" x14ac:dyDescent="0.25">
      <c r="B146" s="22" t="s">
        <v>223</v>
      </c>
      <c r="C146" s="23" t="s">
        <v>82</v>
      </c>
      <c r="D146" s="14" t="s">
        <v>32</v>
      </c>
      <c r="E146" s="15">
        <v>4</v>
      </c>
      <c r="F146" s="15"/>
      <c r="G146" s="16"/>
      <c r="H146" s="17"/>
      <c r="I146" s="18">
        <f t="shared" ref="I146:I157" si="82">H146+G146</f>
        <v>0</v>
      </c>
      <c r="J146" s="19">
        <f t="shared" si="78"/>
        <v>0</v>
      </c>
    </row>
    <row r="147" spans="2:10" x14ac:dyDescent="0.25">
      <c r="B147" s="22" t="s">
        <v>224</v>
      </c>
      <c r="C147" s="23" t="s">
        <v>196</v>
      </c>
      <c r="D147" s="14" t="s">
        <v>27</v>
      </c>
      <c r="E147" s="15">
        <v>1</v>
      </c>
      <c r="F147" s="15"/>
      <c r="G147" s="16"/>
      <c r="H147" s="17"/>
      <c r="I147" s="18">
        <f>H147+G147</f>
        <v>0</v>
      </c>
      <c r="J147" s="19">
        <f t="shared" si="78"/>
        <v>0</v>
      </c>
    </row>
    <row r="148" spans="2:10" x14ac:dyDescent="0.25">
      <c r="B148" s="22" t="s">
        <v>225</v>
      </c>
      <c r="C148" s="23" t="s">
        <v>83</v>
      </c>
      <c r="D148" s="14" t="s">
        <v>27</v>
      </c>
      <c r="E148" s="15">
        <v>1</v>
      </c>
      <c r="F148" s="15"/>
      <c r="G148" s="16"/>
      <c r="H148" s="17"/>
      <c r="I148" s="18">
        <f>H148+G148</f>
        <v>0</v>
      </c>
      <c r="J148" s="19">
        <f t="shared" si="78"/>
        <v>0</v>
      </c>
    </row>
    <row r="149" spans="2:10" x14ac:dyDescent="0.25">
      <c r="B149" s="22" t="s">
        <v>226</v>
      </c>
      <c r="C149" s="23" t="s">
        <v>84</v>
      </c>
      <c r="D149" s="14" t="s">
        <v>27</v>
      </c>
      <c r="E149" s="15">
        <v>7</v>
      </c>
      <c r="F149" s="15"/>
      <c r="G149" s="16"/>
      <c r="H149" s="17"/>
      <c r="I149" s="18">
        <f>H149+G149</f>
        <v>0</v>
      </c>
      <c r="J149" s="19">
        <f t="shared" si="78"/>
        <v>0</v>
      </c>
    </row>
    <row r="150" spans="2:10" x14ac:dyDescent="0.25">
      <c r="B150" s="22" t="s">
        <v>227</v>
      </c>
      <c r="C150" s="23" t="s">
        <v>85</v>
      </c>
      <c r="D150" s="14" t="s">
        <v>27</v>
      </c>
      <c r="E150" s="15">
        <v>2</v>
      </c>
      <c r="F150" s="15"/>
      <c r="G150" s="16"/>
      <c r="H150" s="17"/>
      <c r="I150" s="18">
        <f>H150+G150</f>
        <v>0</v>
      </c>
      <c r="J150" s="19">
        <f t="shared" si="78"/>
        <v>0</v>
      </c>
    </row>
    <row r="151" spans="2:10" ht="15" customHeight="1" x14ac:dyDescent="0.25">
      <c r="B151" s="22" t="s">
        <v>228</v>
      </c>
      <c r="C151" s="23" t="s">
        <v>287</v>
      </c>
      <c r="D151" s="14" t="s">
        <v>27</v>
      </c>
      <c r="E151" s="15">
        <v>1</v>
      </c>
      <c r="F151" s="15"/>
      <c r="G151" s="16"/>
      <c r="H151" s="17"/>
      <c r="I151" s="18">
        <f t="shared" si="82"/>
        <v>0</v>
      </c>
      <c r="J151" s="19">
        <f t="shared" si="78"/>
        <v>0</v>
      </c>
    </row>
    <row r="152" spans="2:10" ht="15" customHeight="1" x14ac:dyDescent="0.25">
      <c r="B152" s="22" t="s">
        <v>229</v>
      </c>
      <c r="C152" s="23" t="s">
        <v>288</v>
      </c>
      <c r="D152" s="14" t="s">
        <v>27</v>
      </c>
      <c r="E152" s="15">
        <v>7</v>
      </c>
      <c r="F152" s="15"/>
      <c r="G152" s="16"/>
      <c r="H152" s="17"/>
      <c r="I152" s="18">
        <f t="shared" ref="I152" si="83">H152+G152</f>
        <v>0</v>
      </c>
      <c r="J152" s="19">
        <f t="shared" ref="J152" si="84">I152*F152</f>
        <v>0</v>
      </c>
    </row>
    <row r="153" spans="2:10" ht="15" customHeight="1" x14ac:dyDescent="0.25">
      <c r="B153" s="22" t="s">
        <v>230</v>
      </c>
      <c r="C153" s="23" t="s">
        <v>213</v>
      </c>
      <c r="D153" s="14" t="s">
        <v>27</v>
      </c>
      <c r="E153" s="15">
        <v>4</v>
      </c>
      <c r="F153" s="15"/>
      <c r="G153" s="16"/>
      <c r="H153" s="17"/>
      <c r="I153" s="18">
        <f t="shared" ref="I153" si="85">H153+G153</f>
        <v>0</v>
      </c>
      <c r="J153" s="19">
        <f t="shared" ref="J153" si="86">I153*F153</f>
        <v>0</v>
      </c>
    </row>
    <row r="154" spans="2:10" x14ac:dyDescent="0.25">
      <c r="B154" s="22" t="s">
        <v>231</v>
      </c>
      <c r="C154" s="23" t="s">
        <v>145</v>
      </c>
      <c r="D154" s="14" t="s">
        <v>27</v>
      </c>
      <c r="E154" s="15">
        <v>5</v>
      </c>
      <c r="F154" s="15"/>
      <c r="G154" s="16"/>
      <c r="H154" s="17"/>
      <c r="I154" s="18">
        <f t="shared" si="82"/>
        <v>0</v>
      </c>
      <c r="J154" s="19">
        <f t="shared" si="78"/>
        <v>0</v>
      </c>
    </row>
    <row r="155" spans="2:10" x14ac:dyDescent="0.25">
      <c r="B155" s="22" t="s">
        <v>290</v>
      </c>
      <c r="C155" s="23" t="s">
        <v>213</v>
      </c>
      <c r="D155" s="14" t="s">
        <v>27</v>
      </c>
      <c r="E155" s="15">
        <v>4</v>
      </c>
      <c r="F155" s="15"/>
      <c r="G155" s="16"/>
      <c r="H155" s="17"/>
      <c r="I155" s="18">
        <f t="shared" si="82"/>
        <v>0</v>
      </c>
      <c r="J155" s="19">
        <f t="shared" si="78"/>
        <v>0</v>
      </c>
    </row>
    <row r="156" spans="2:10" x14ac:dyDescent="0.25">
      <c r="B156" s="22" t="s">
        <v>291</v>
      </c>
      <c r="C156" s="23" t="s">
        <v>86</v>
      </c>
      <c r="D156" s="14" t="s">
        <v>27</v>
      </c>
      <c r="E156" s="15">
        <f>4+E148+E149</f>
        <v>12</v>
      </c>
      <c r="F156" s="15"/>
      <c r="G156" s="16"/>
      <c r="H156" s="17"/>
      <c r="I156" s="18">
        <f t="shared" si="82"/>
        <v>0</v>
      </c>
      <c r="J156" s="19">
        <f t="shared" si="78"/>
        <v>0</v>
      </c>
    </row>
    <row r="157" spans="2:10" x14ac:dyDescent="0.25">
      <c r="B157" s="22" t="s">
        <v>292</v>
      </c>
      <c r="C157" s="23" t="s">
        <v>87</v>
      </c>
      <c r="D157" s="14" t="s">
        <v>27</v>
      </c>
      <c r="E157" s="15">
        <f>E156</f>
        <v>12</v>
      </c>
      <c r="F157" s="15"/>
      <c r="G157" s="16"/>
      <c r="H157" s="17"/>
      <c r="I157" s="18">
        <f t="shared" si="82"/>
        <v>0</v>
      </c>
      <c r="J157" s="19">
        <f t="shared" si="78"/>
        <v>0</v>
      </c>
    </row>
    <row r="158" spans="2:10" x14ac:dyDescent="0.25">
      <c r="B158" s="22" t="s">
        <v>293</v>
      </c>
      <c r="C158" s="23" t="s">
        <v>286</v>
      </c>
      <c r="D158" s="14" t="s">
        <v>27</v>
      </c>
      <c r="E158" s="15">
        <v>5</v>
      </c>
      <c r="F158" s="15"/>
      <c r="G158" s="16"/>
      <c r="H158" s="17"/>
      <c r="I158" s="18">
        <f t="shared" ref="I158:I159" si="87">H158+G158</f>
        <v>0</v>
      </c>
      <c r="J158" s="19">
        <f t="shared" ref="J158:J159" si="88">I158*F158</f>
        <v>0</v>
      </c>
    </row>
    <row r="159" spans="2:10" ht="24" x14ac:dyDescent="0.25">
      <c r="B159" s="22" t="s">
        <v>294</v>
      </c>
      <c r="C159" s="23" t="s">
        <v>289</v>
      </c>
      <c r="D159" s="14" t="s">
        <v>27</v>
      </c>
      <c r="E159" s="15">
        <v>1</v>
      </c>
      <c r="F159" s="15"/>
      <c r="G159" s="16"/>
      <c r="H159" s="17"/>
      <c r="I159" s="18">
        <f t="shared" si="87"/>
        <v>0</v>
      </c>
      <c r="J159" s="19">
        <f t="shared" si="88"/>
        <v>0</v>
      </c>
    </row>
    <row r="160" spans="2:10" x14ac:dyDescent="0.25">
      <c r="B160" s="22" t="s">
        <v>295</v>
      </c>
      <c r="C160" s="23" t="s">
        <v>88</v>
      </c>
      <c r="D160" s="14" t="s">
        <v>27</v>
      </c>
      <c r="E160" s="15">
        <v>2</v>
      </c>
      <c r="F160" s="15"/>
      <c r="G160" s="16"/>
      <c r="H160" s="17"/>
      <c r="I160" s="18">
        <f>H160+G160</f>
        <v>0</v>
      </c>
      <c r="J160" s="19">
        <f t="shared" si="78"/>
        <v>0</v>
      </c>
    </row>
    <row r="161" spans="2:10" x14ac:dyDescent="0.25">
      <c r="B161" s="22" t="s">
        <v>296</v>
      </c>
      <c r="C161" s="23" t="s">
        <v>89</v>
      </c>
      <c r="D161" s="14" t="s">
        <v>27</v>
      </c>
      <c r="E161" s="15">
        <v>1</v>
      </c>
      <c r="F161" s="15"/>
      <c r="G161" s="16"/>
      <c r="H161" s="17"/>
      <c r="I161" s="18">
        <f>H161+G161</f>
        <v>0</v>
      </c>
      <c r="J161" s="19">
        <f t="shared" si="78"/>
        <v>0</v>
      </c>
    </row>
    <row r="162" spans="2:10" x14ac:dyDescent="0.25">
      <c r="B162" s="22" t="s">
        <v>297</v>
      </c>
      <c r="C162" s="23" t="s">
        <v>90</v>
      </c>
      <c r="D162" s="14" t="s">
        <v>27</v>
      </c>
      <c r="E162" s="15">
        <v>2</v>
      </c>
      <c r="F162" s="15"/>
      <c r="G162" s="16"/>
      <c r="H162" s="17"/>
      <c r="I162" s="18">
        <f>H162+G162</f>
        <v>0</v>
      </c>
      <c r="J162" s="19">
        <f t="shared" si="78"/>
        <v>0</v>
      </c>
    </row>
    <row r="163" spans="2:10" x14ac:dyDescent="0.25">
      <c r="B163" s="4">
        <v>18</v>
      </c>
      <c r="C163" s="7" t="s">
        <v>189</v>
      </c>
      <c r="D163" s="8"/>
      <c r="E163" s="8"/>
      <c r="F163" s="8"/>
      <c r="G163" s="9"/>
      <c r="H163" s="10"/>
      <c r="I163" s="11"/>
      <c r="J163" s="12">
        <f>SUM(J164:J166)</f>
        <v>0</v>
      </c>
    </row>
    <row r="164" spans="2:10" x14ac:dyDescent="0.25">
      <c r="B164" s="22" t="s">
        <v>193</v>
      </c>
      <c r="C164" s="23" t="s">
        <v>190</v>
      </c>
      <c r="D164" s="14" t="s">
        <v>27</v>
      </c>
      <c r="E164" s="15">
        <v>1</v>
      </c>
      <c r="F164" s="15"/>
      <c r="G164" s="16"/>
      <c r="H164" s="17"/>
      <c r="I164" s="18">
        <f t="shared" ref="I164:I165" si="89">H164+G164</f>
        <v>0</v>
      </c>
      <c r="J164" s="19">
        <f t="shared" ref="J164:J165" si="90">I164*F164</f>
        <v>0</v>
      </c>
    </row>
    <row r="165" spans="2:10" x14ac:dyDescent="0.25">
      <c r="B165" s="22" t="s">
        <v>194</v>
      </c>
      <c r="C165" s="23" t="s">
        <v>191</v>
      </c>
      <c r="D165" s="14" t="s">
        <v>27</v>
      </c>
      <c r="E165" s="15">
        <v>1</v>
      </c>
      <c r="F165" s="15"/>
      <c r="G165" s="16"/>
      <c r="H165" s="17"/>
      <c r="I165" s="18">
        <f t="shared" si="89"/>
        <v>0</v>
      </c>
      <c r="J165" s="19">
        <f t="shared" si="90"/>
        <v>0</v>
      </c>
    </row>
    <row r="166" spans="2:10" x14ac:dyDescent="0.25">
      <c r="B166" s="22" t="s">
        <v>195</v>
      </c>
      <c r="C166" s="23" t="s">
        <v>192</v>
      </c>
      <c r="D166" s="14" t="s">
        <v>27</v>
      </c>
      <c r="E166" s="15">
        <v>1</v>
      </c>
      <c r="F166" s="15"/>
      <c r="G166" s="16"/>
      <c r="H166" s="17"/>
      <c r="I166" s="18">
        <f t="shared" ref="I166" si="91">H166+G166</f>
        <v>0</v>
      </c>
      <c r="J166" s="19">
        <f t="shared" ref="J166" si="92">I166*F166</f>
        <v>0</v>
      </c>
    </row>
    <row r="167" spans="2:10" x14ac:dyDescent="0.25">
      <c r="B167" s="4">
        <v>19</v>
      </c>
      <c r="C167" s="7" t="s">
        <v>313</v>
      </c>
      <c r="D167" s="8"/>
      <c r="E167" s="8"/>
      <c r="F167" s="8"/>
      <c r="G167" s="9"/>
      <c r="H167" s="10"/>
      <c r="I167" s="11"/>
      <c r="J167" s="12">
        <f>SUM(J168:J170)</f>
        <v>0</v>
      </c>
    </row>
    <row r="168" spans="2:10" x14ac:dyDescent="0.25">
      <c r="B168" s="13" t="s">
        <v>232</v>
      </c>
      <c r="C168" s="21" t="s">
        <v>310</v>
      </c>
      <c r="D168" s="14" t="s">
        <v>11</v>
      </c>
      <c r="E168" s="17">
        <v>1</v>
      </c>
      <c r="F168" s="17"/>
      <c r="G168" s="16"/>
      <c r="H168" s="17"/>
      <c r="I168" s="18">
        <f>H168+G168</f>
        <v>0</v>
      </c>
      <c r="J168" s="19">
        <f>I168*F168</f>
        <v>0</v>
      </c>
    </row>
    <row r="169" spans="2:10" x14ac:dyDescent="0.25">
      <c r="B169" s="22" t="s">
        <v>233</v>
      </c>
      <c r="C169" s="23" t="s">
        <v>314</v>
      </c>
      <c r="D169" s="14" t="s">
        <v>11</v>
      </c>
      <c r="E169" s="17">
        <v>1</v>
      </c>
      <c r="F169" s="17"/>
      <c r="G169" s="16"/>
      <c r="H169" s="17"/>
      <c r="I169" s="18">
        <f>H169+G169</f>
        <v>0</v>
      </c>
      <c r="J169" s="19">
        <f>I169*F169</f>
        <v>0</v>
      </c>
    </row>
    <row r="170" spans="2:10" ht="24" x14ac:dyDescent="0.25">
      <c r="B170" s="13" t="s">
        <v>328</v>
      </c>
      <c r="C170" s="23" t="s">
        <v>329</v>
      </c>
      <c r="D170" s="14" t="s">
        <v>11</v>
      </c>
      <c r="E170" s="17">
        <v>1</v>
      </c>
      <c r="F170" s="17"/>
      <c r="G170" s="16"/>
      <c r="H170" s="17"/>
      <c r="I170" s="18">
        <f>H170+G170</f>
        <v>0</v>
      </c>
      <c r="J170" s="19">
        <f>I170*F170</f>
        <v>0</v>
      </c>
    </row>
    <row r="171" spans="2:10" x14ac:dyDescent="0.25">
      <c r="B171" s="4">
        <v>20</v>
      </c>
      <c r="C171" s="7" t="s">
        <v>309</v>
      </c>
      <c r="D171" s="8"/>
      <c r="E171" s="8"/>
      <c r="F171" s="8"/>
      <c r="G171" s="9"/>
      <c r="H171" s="10"/>
      <c r="I171" s="11"/>
      <c r="J171" s="12">
        <f>SUM(J172:J174)</f>
        <v>0</v>
      </c>
    </row>
    <row r="172" spans="2:10" x14ac:dyDescent="0.25">
      <c r="B172" s="13" t="s">
        <v>315</v>
      </c>
      <c r="C172" s="24" t="s">
        <v>91</v>
      </c>
      <c r="D172" s="14" t="s">
        <v>92</v>
      </c>
      <c r="E172" s="15">
        <v>4</v>
      </c>
      <c r="F172" s="15"/>
      <c r="G172" s="16"/>
      <c r="H172" s="17"/>
      <c r="I172" s="18">
        <f>H172+G172</f>
        <v>0</v>
      </c>
      <c r="J172" s="19">
        <f>I172*F172</f>
        <v>0</v>
      </c>
    </row>
    <row r="173" spans="2:10" x14ac:dyDescent="0.25">
      <c r="B173" s="13" t="s">
        <v>316</v>
      </c>
      <c r="C173" s="21" t="s">
        <v>93</v>
      </c>
      <c r="D173" s="14" t="s">
        <v>25</v>
      </c>
      <c r="E173" s="17">
        <v>1900</v>
      </c>
      <c r="F173" s="17"/>
      <c r="G173" s="16"/>
      <c r="H173" s="17"/>
      <c r="I173" s="18">
        <f>H173+G173</f>
        <v>0</v>
      </c>
      <c r="J173" s="19">
        <f>I173*F173</f>
        <v>0</v>
      </c>
    </row>
    <row r="174" spans="2:10" x14ac:dyDescent="0.25">
      <c r="B174" s="13" t="s">
        <v>317</v>
      </c>
      <c r="C174" s="21" t="s">
        <v>335</v>
      </c>
      <c r="D174" s="14" t="s">
        <v>11</v>
      </c>
      <c r="E174" s="17">
        <v>1</v>
      </c>
      <c r="F174" s="17"/>
      <c r="G174" s="16"/>
      <c r="H174" s="17"/>
      <c r="I174" s="18">
        <f>H174+G174</f>
        <v>0</v>
      </c>
      <c r="J174" s="19">
        <f>I174*F174</f>
        <v>0</v>
      </c>
    </row>
    <row r="175" spans="2:10" x14ac:dyDescent="0.25">
      <c r="B175" s="4">
        <v>21</v>
      </c>
      <c r="C175" s="7" t="s">
        <v>156</v>
      </c>
      <c r="D175" s="8"/>
      <c r="E175" s="8"/>
      <c r="F175" s="8"/>
      <c r="G175" s="9"/>
      <c r="H175" s="10"/>
      <c r="I175" s="11"/>
      <c r="J175" s="12">
        <f>SUM(J176:J182)</f>
        <v>0</v>
      </c>
    </row>
    <row r="176" spans="2:10" x14ac:dyDescent="0.25">
      <c r="B176" s="22"/>
      <c r="C176" s="23"/>
      <c r="D176" s="14"/>
      <c r="E176" s="15"/>
      <c r="F176" s="15"/>
      <c r="G176" s="16"/>
      <c r="H176" s="17"/>
      <c r="I176" s="18"/>
      <c r="J176" s="19"/>
    </row>
    <row r="177" spans="2:10" x14ac:dyDescent="0.25">
      <c r="B177" s="22"/>
      <c r="C177" s="23"/>
      <c r="D177" s="14"/>
      <c r="E177" s="15"/>
      <c r="F177" s="15"/>
      <c r="G177" s="16"/>
      <c r="H177" s="17"/>
      <c r="I177" s="18"/>
      <c r="J177" s="19"/>
    </row>
    <row r="178" spans="2:10" x14ac:dyDescent="0.25">
      <c r="B178" s="22"/>
      <c r="C178" s="23"/>
      <c r="D178" s="14"/>
      <c r="E178" s="15"/>
      <c r="F178" s="15"/>
      <c r="G178" s="16"/>
      <c r="H178" s="17"/>
      <c r="I178" s="18"/>
      <c r="J178" s="19"/>
    </row>
    <row r="179" spans="2:10" x14ac:dyDescent="0.25">
      <c r="B179" s="22"/>
      <c r="C179" s="23"/>
      <c r="D179" s="14"/>
      <c r="E179" s="15"/>
      <c r="F179" s="15"/>
      <c r="G179" s="16"/>
      <c r="H179" s="17"/>
      <c r="I179" s="18"/>
      <c r="J179" s="19"/>
    </row>
    <row r="180" spans="2:10" x14ac:dyDescent="0.25">
      <c r="B180" s="22"/>
      <c r="C180" s="23"/>
      <c r="D180" s="14"/>
      <c r="E180" s="15"/>
      <c r="F180" s="15"/>
      <c r="G180" s="16"/>
      <c r="H180" s="17"/>
      <c r="I180" s="18"/>
      <c r="J180" s="19"/>
    </row>
    <row r="181" spans="2:10" x14ac:dyDescent="0.25">
      <c r="B181" s="22"/>
      <c r="C181" s="23"/>
      <c r="D181" s="14"/>
      <c r="E181" s="15"/>
      <c r="F181" s="15"/>
      <c r="G181" s="16"/>
      <c r="H181" s="17"/>
      <c r="I181" s="18"/>
      <c r="J181" s="19"/>
    </row>
    <row r="182" spans="2:10" x14ac:dyDescent="0.25">
      <c r="B182" s="22"/>
      <c r="C182" s="23"/>
      <c r="D182" s="14"/>
      <c r="E182" s="15"/>
      <c r="F182" s="15"/>
      <c r="G182" s="16"/>
      <c r="H182" s="17"/>
      <c r="I182" s="18"/>
      <c r="J182" s="19"/>
    </row>
    <row r="183" spans="2:10" x14ac:dyDescent="0.25">
      <c r="B183" s="25"/>
      <c r="C183" s="26" t="s">
        <v>94</v>
      </c>
      <c r="D183" s="8"/>
      <c r="E183" s="8"/>
      <c r="F183" s="8"/>
      <c r="G183" s="27"/>
      <c r="H183" s="28"/>
      <c r="I183" s="29"/>
      <c r="J183" s="30">
        <f>SUM(J9:J182)/2</f>
        <v>0</v>
      </c>
    </row>
  </sheetData>
  <mergeCells count="9">
    <mergeCell ref="I6:I7"/>
    <mergeCell ref="J6:J7"/>
    <mergeCell ref="B8:F8"/>
    <mergeCell ref="B6:B7"/>
    <mergeCell ref="C6:C7"/>
    <mergeCell ref="D6:D7"/>
    <mergeCell ref="F6:F7"/>
    <mergeCell ref="G6:H6"/>
    <mergeCell ref="E6:E7"/>
  </mergeCells>
  <phoneticPr fontId="3" type="noConversion"/>
  <pageMargins left="0.511811024" right="0.511811024" top="0.78740157499999996" bottom="0.78740157499999996" header="0.31496062000000002" footer="0.31496062000000002"/>
  <pageSetup paperSize="9" scale="47" orientation="portrait" r:id="rId1"/>
  <ignoredErrors>
    <ignoredError sqref="J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ESTIMATIVA BEACH</vt:lpstr>
      <vt:lpstr>'ESTIMATIVA BEACH'!Area_de_impressao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Dos Santos Vicente</dc:creator>
  <cp:lastModifiedBy>Tatiana Dos Santos Vicente</cp:lastModifiedBy>
  <cp:lastPrinted>2023-06-06T16:33:04Z</cp:lastPrinted>
  <dcterms:created xsi:type="dcterms:W3CDTF">2023-05-04T19:19:17Z</dcterms:created>
  <dcterms:modified xsi:type="dcterms:W3CDTF">2023-10-10T11:03:39Z</dcterms:modified>
</cp:coreProperties>
</file>