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1 - Planejamento e Controle\01_Projetos\03-Projetos 2024\PISCINA GINÁSIO DO VALE\RCs\LICITAÇÃO CIVIL\"/>
    </mc:Choice>
  </mc:AlternateContent>
  <xr:revisionPtr revIDLastSave="0" documentId="13_ncr:1_{F1AB2EF9-36F5-4A50-866F-330D9242A415}" xr6:coauthVersionLast="47" xr6:coauthVersionMax="47" xr10:uidLastSave="{00000000-0000-0000-0000-000000000000}"/>
  <bookViews>
    <workbookView xWindow="-108" yWindow="-108" windowWidth="23256" windowHeight="12576" xr2:uid="{B295235B-EF4E-46E4-8B37-4A94AD42F8D0}"/>
  </bookViews>
  <sheets>
    <sheet name="PLANILHA CIVIL PISCINA" sheetId="1" r:id="rId1"/>
  </sheets>
  <definedNames>
    <definedName name="_xlnm.Print_Area" localSheetId="0">'PLANILHA CIVIL PISCINA'!$A$1:$J$201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7" i="1" l="1"/>
  <c r="J140" i="1"/>
  <c r="I112" i="1"/>
  <c r="J112" i="1" s="1"/>
  <c r="I175" i="1"/>
  <c r="J175" i="1" s="1"/>
  <c r="I86" i="1"/>
  <c r="J86" i="1" s="1"/>
  <c r="I65" i="1"/>
  <c r="J65" i="1" s="1"/>
  <c r="I128" i="1"/>
  <c r="J128" i="1" s="1"/>
  <c r="I178" i="1"/>
  <c r="J178" i="1" s="1"/>
  <c r="E149" i="1"/>
  <c r="I149" i="1"/>
  <c r="J149" i="1" s="1"/>
  <c r="I152" i="1"/>
  <c r="J152" i="1" s="1"/>
  <c r="I172" i="1"/>
  <c r="J172" i="1" s="1"/>
  <c r="I168" i="1"/>
  <c r="J168" i="1" s="1"/>
  <c r="I167" i="1"/>
  <c r="J167" i="1" s="1"/>
  <c r="E166" i="1"/>
  <c r="E167" i="1" s="1"/>
  <c r="E164" i="1"/>
  <c r="E162" i="1"/>
  <c r="E154" i="1"/>
  <c r="E152" i="1"/>
  <c r="I145" i="1"/>
  <c r="J145" i="1" s="1"/>
  <c r="I144" i="1"/>
  <c r="J144" i="1" s="1"/>
  <c r="I146" i="1"/>
  <c r="J146" i="1" s="1"/>
  <c r="I138" i="1"/>
  <c r="J138" i="1" s="1"/>
  <c r="I127" i="1"/>
  <c r="J127" i="1" s="1"/>
  <c r="I126" i="1"/>
  <c r="J126" i="1" s="1"/>
  <c r="I125" i="1"/>
  <c r="J125" i="1" s="1"/>
  <c r="I124" i="1"/>
  <c r="J124" i="1" s="1"/>
  <c r="I136" i="1"/>
  <c r="J136" i="1" s="1"/>
  <c r="E130" i="1"/>
  <c r="E117" i="1"/>
  <c r="I34" i="1"/>
  <c r="J34" i="1" s="1"/>
  <c r="E116" i="1"/>
  <c r="E95" i="1" s="1"/>
  <c r="E114" i="1"/>
  <c r="E113" i="1"/>
  <c r="I95" i="1"/>
  <c r="J95" i="1" s="1"/>
  <c r="E96" i="1"/>
  <c r="I94" i="1"/>
  <c r="J94" i="1" s="1"/>
  <c r="E73" i="1"/>
  <c r="E93" i="1" s="1"/>
  <c r="E92" i="1"/>
  <c r="E91" i="1"/>
  <c r="E77" i="1"/>
  <c r="E79" i="1"/>
  <c r="E40" i="1" l="1"/>
  <c r="E76" i="1"/>
  <c r="E82" i="1"/>
  <c r="I83" i="1"/>
  <c r="J83" i="1" s="1"/>
  <c r="I82" i="1"/>
  <c r="J82" i="1" s="1"/>
  <c r="I81" i="1"/>
  <c r="J81" i="1" s="1"/>
  <c r="I80" i="1"/>
  <c r="J80" i="1" s="1"/>
  <c r="I79" i="1"/>
  <c r="J79" i="1" s="1"/>
  <c r="E80" i="1"/>
  <c r="E78" i="1" l="1"/>
  <c r="E85" i="1" s="1"/>
  <c r="I71" i="1"/>
  <c r="J71" i="1" s="1"/>
  <c r="I70" i="1"/>
  <c r="J70" i="1" s="1"/>
  <c r="I69" i="1"/>
  <c r="J69" i="1" s="1"/>
  <c r="I68" i="1"/>
  <c r="J68" i="1" s="1"/>
  <c r="E67" i="1"/>
  <c r="E68" i="1"/>
  <c r="E69" i="1"/>
  <c r="E70" i="1"/>
  <c r="E71" i="1"/>
  <c r="I74" i="1"/>
  <c r="J74" i="1" s="1"/>
  <c r="I73" i="1"/>
  <c r="J73" i="1" s="1"/>
  <c r="E74" i="1"/>
  <c r="I63" i="1"/>
  <c r="J63" i="1" s="1"/>
  <c r="I41" i="1"/>
  <c r="J41" i="1" s="1"/>
  <c r="I64" i="1"/>
  <c r="J64" i="1" s="1"/>
  <c r="I62" i="1"/>
  <c r="J62" i="1" s="1"/>
  <c r="I61" i="1"/>
  <c r="J61" i="1" s="1"/>
  <c r="I60" i="1"/>
  <c r="J60" i="1" s="1"/>
  <c r="I59" i="1"/>
  <c r="J59" i="1" s="1"/>
  <c r="I27" i="1"/>
  <c r="J27" i="1" s="1"/>
  <c r="I51" i="1"/>
  <c r="J51" i="1" s="1"/>
  <c r="I50" i="1"/>
  <c r="J50" i="1" s="1"/>
  <c r="I49" i="1"/>
  <c r="J49" i="1" s="1"/>
  <c r="I48" i="1"/>
  <c r="J48" i="1" s="1"/>
  <c r="E48" i="1"/>
  <c r="E47" i="1"/>
  <c r="I47" i="1"/>
  <c r="J47" i="1" s="1"/>
  <c r="I46" i="1"/>
  <c r="J46" i="1" s="1"/>
  <c r="E88" i="1" l="1"/>
  <c r="E94" i="1"/>
  <c r="E90" i="1"/>
  <c r="J72" i="1"/>
  <c r="E33" i="1"/>
  <c r="I25" i="1"/>
  <c r="J25" i="1" s="1"/>
  <c r="I24" i="1"/>
  <c r="J24" i="1" s="1"/>
  <c r="I23" i="1"/>
  <c r="J23" i="1" s="1"/>
  <c r="I22" i="1"/>
  <c r="J22" i="1" s="1"/>
  <c r="I21" i="1"/>
  <c r="J21" i="1" s="1"/>
  <c r="I58" i="1"/>
  <c r="J58" i="1" s="1"/>
  <c r="I57" i="1"/>
  <c r="J57" i="1" s="1"/>
  <c r="I56" i="1"/>
  <c r="J56" i="1" s="1"/>
  <c r="I55" i="1"/>
  <c r="J55" i="1" s="1"/>
  <c r="I31" i="1"/>
  <c r="J31" i="1" s="1"/>
  <c r="I38" i="1"/>
  <c r="J38" i="1" s="1"/>
  <c r="I32" i="1"/>
  <c r="J32" i="1" s="1"/>
  <c r="E19" i="1" l="1"/>
  <c r="I26" i="1"/>
  <c r="J26" i="1" s="1"/>
  <c r="I108" i="1"/>
  <c r="J108" i="1" s="1"/>
  <c r="I107" i="1"/>
  <c r="J107" i="1" s="1"/>
  <c r="I177" i="1"/>
  <c r="J177" i="1" s="1"/>
  <c r="J176" i="1" l="1"/>
  <c r="I166" i="1" l="1"/>
  <c r="J166" i="1" s="1"/>
  <c r="I162" i="1"/>
  <c r="J162" i="1" s="1"/>
  <c r="I155" i="1"/>
  <c r="J155" i="1" s="1"/>
  <c r="I154" i="1"/>
  <c r="J154" i="1" s="1"/>
  <c r="I151" i="1"/>
  <c r="J151" i="1" s="1"/>
  <c r="I109" i="1" l="1"/>
  <c r="J109" i="1" s="1"/>
  <c r="I106" i="1"/>
  <c r="J106" i="1" s="1"/>
  <c r="I105" i="1"/>
  <c r="J105" i="1" s="1"/>
  <c r="E101" i="1"/>
  <c r="I97" i="1"/>
  <c r="J97" i="1" s="1"/>
  <c r="I96" i="1"/>
  <c r="J96" i="1" s="1"/>
  <c r="I104" i="1"/>
  <c r="J104" i="1" s="1"/>
  <c r="I42" i="1" l="1"/>
  <c r="J42" i="1" s="1"/>
  <c r="I123" i="1" l="1"/>
  <c r="J123" i="1" s="1"/>
  <c r="I122" i="1"/>
  <c r="J122" i="1" s="1"/>
  <c r="I121" i="1"/>
  <c r="J121" i="1" s="1"/>
  <c r="I120" i="1"/>
  <c r="J120" i="1" s="1"/>
  <c r="I119" i="1"/>
  <c r="J119" i="1" s="1"/>
  <c r="I37" i="1"/>
  <c r="J37" i="1" s="1"/>
  <c r="J118" i="1" l="1"/>
  <c r="I101" i="1"/>
  <c r="J101" i="1" s="1"/>
  <c r="E165" i="1"/>
  <c r="I99" i="1"/>
  <c r="J99" i="1" s="1"/>
  <c r="I100" i="1"/>
  <c r="J100" i="1" s="1"/>
  <c r="I110" i="1"/>
  <c r="J110" i="1" s="1"/>
  <c r="I174" i="1"/>
  <c r="J174" i="1" s="1"/>
  <c r="J173" i="1" s="1"/>
  <c r="J98" i="1" l="1"/>
  <c r="I131" i="1"/>
  <c r="J131" i="1" s="1"/>
  <c r="I92" i="1"/>
  <c r="J92" i="1" s="1"/>
  <c r="I139" i="1"/>
  <c r="J139" i="1" s="1"/>
  <c r="I137" i="1"/>
  <c r="J137" i="1" s="1"/>
  <c r="I20" i="1"/>
  <c r="J20" i="1" s="1"/>
  <c r="J182" i="1" l="1"/>
  <c r="E89" i="1"/>
  <c r="I135" i="1"/>
  <c r="J135" i="1" s="1"/>
  <c r="I117" i="1"/>
  <c r="J117" i="1" s="1"/>
  <c r="I19" i="1"/>
  <c r="I78" i="1"/>
  <c r="I77" i="1"/>
  <c r="J77" i="1" s="1"/>
  <c r="I76" i="1"/>
  <c r="I153" i="1"/>
  <c r="J153" i="1" s="1"/>
  <c r="J19" i="1" l="1"/>
  <c r="I116" i="1" l="1"/>
  <c r="J116" i="1" s="1"/>
  <c r="I114" i="1"/>
  <c r="J114" i="1" s="1"/>
  <c r="I113" i="1"/>
  <c r="J113" i="1" s="1"/>
  <c r="J78" i="1" l="1"/>
  <c r="J76" i="1"/>
  <c r="I30" i="1"/>
  <c r="J75" i="1" l="1"/>
  <c r="J30" i="1"/>
  <c r="I45" i="1"/>
  <c r="J45" i="1" s="1"/>
  <c r="I44" i="1"/>
  <c r="J44" i="1" s="1"/>
  <c r="I43" i="1"/>
  <c r="I40" i="1"/>
  <c r="J40" i="1" s="1"/>
  <c r="I18" i="1"/>
  <c r="J18" i="1" s="1"/>
  <c r="J43" i="1" l="1"/>
  <c r="I181" i="1" l="1"/>
  <c r="J181" i="1" s="1"/>
  <c r="I180" i="1"/>
  <c r="J180" i="1" s="1"/>
  <c r="I171" i="1"/>
  <c r="J171" i="1" s="1"/>
  <c r="I170" i="1"/>
  <c r="J170" i="1" s="1"/>
  <c r="I169" i="1"/>
  <c r="J169" i="1" s="1"/>
  <c r="I165" i="1"/>
  <c r="I164" i="1"/>
  <c r="I163" i="1"/>
  <c r="J163" i="1" s="1"/>
  <c r="I161" i="1"/>
  <c r="I160" i="1"/>
  <c r="J160" i="1" s="1"/>
  <c r="I159" i="1"/>
  <c r="I158" i="1"/>
  <c r="J158" i="1" s="1"/>
  <c r="I157" i="1"/>
  <c r="I156" i="1"/>
  <c r="I150" i="1"/>
  <c r="J150" i="1" s="1"/>
  <c r="I148" i="1"/>
  <c r="J148" i="1" s="1"/>
  <c r="I143" i="1"/>
  <c r="J143" i="1" s="1"/>
  <c r="I142" i="1"/>
  <c r="J142" i="1" s="1"/>
  <c r="I141" i="1"/>
  <c r="J141" i="1" s="1"/>
  <c r="I134" i="1"/>
  <c r="J134" i="1" s="1"/>
  <c r="I133" i="1"/>
  <c r="J133" i="1" s="1"/>
  <c r="I130" i="1"/>
  <c r="I111" i="1"/>
  <c r="J111" i="1" s="1"/>
  <c r="I103" i="1"/>
  <c r="J103" i="1" s="1"/>
  <c r="I93" i="1"/>
  <c r="I91" i="1"/>
  <c r="I90" i="1"/>
  <c r="I89" i="1"/>
  <c r="I88" i="1"/>
  <c r="I85" i="1"/>
  <c r="I67" i="1"/>
  <c r="I54" i="1"/>
  <c r="J54" i="1" s="1"/>
  <c r="J53" i="1" s="1"/>
  <c r="I52" i="1"/>
  <c r="J52" i="1" s="1"/>
  <c r="I39" i="1"/>
  <c r="J39" i="1" s="1"/>
  <c r="I36" i="1"/>
  <c r="I35" i="1"/>
  <c r="J35" i="1" s="1"/>
  <c r="I33" i="1"/>
  <c r="J33" i="1" s="1"/>
  <c r="I29" i="1"/>
  <c r="J29" i="1" s="1"/>
  <c r="I17" i="1"/>
  <c r="J17" i="1" s="1"/>
  <c r="I16" i="1"/>
  <c r="J16" i="1" s="1"/>
  <c r="I14" i="1"/>
  <c r="J14" i="1" s="1"/>
  <c r="I13" i="1"/>
  <c r="J13" i="1" s="1"/>
  <c r="I12" i="1"/>
  <c r="J12" i="1" s="1"/>
  <c r="I11" i="1"/>
  <c r="J11" i="1" s="1"/>
  <c r="I10" i="1"/>
  <c r="J10" i="1" s="1"/>
  <c r="J15" i="1" l="1"/>
  <c r="J179" i="1"/>
  <c r="J132" i="1"/>
  <c r="J130" i="1"/>
  <c r="J159" i="1"/>
  <c r="J36" i="1"/>
  <c r="J28" i="1" s="1"/>
  <c r="J85" i="1"/>
  <c r="J84" i="1" s="1"/>
  <c r="J102" i="1"/>
  <c r="J67" i="1"/>
  <c r="J157" i="1"/>
  <c r="J165" i="1"/>
  <c r="J156" i="1"/>
  <c r="J161" i="1"/>
  <c r="J164" i="1"/>
  <c r="J91" i="1"/>
  <c r="J9" i="1"/>
  <c r="J66" i="1" l="1"/>
  <c r="J129" i="1"/>
  <c r="J90" i="1"/>
  <c r="J89" i="1"/>
  <c r="J93" i="1"/>
  <c r="J88" i="1"/>
  <c r="J87" i="1" l="1"/>
  <c r="J190" i="1" s="1"/>
</calcChain>
</file>

<file path=xl/sharedStrings.xml><?xml version="1.0" encoding="utf-8"?>
<sst xmlns="http://schemas.openxmlformats.org/spreadsheetml/2006/main" count="498" uniqueCount="352">
  <si>
    <t>ITEM</t>
  </si>
  <si>
    <t>DESCRIÇÃO</t>
  </si>
  <si>
    <t>UNID</t>
  </si>
  <si>
    <t>QUANT. ORIENTATIVA</t>
  </si>
  <si>
    <t>PREÇO</t>
  </si>
  <si>
    <t>PREÇO UNITÁRIO</t>
  </si>
  <si>
    <t>TOTAL</t>
  </si>
  <si>
    <t>MATERIAL</t>
  </si>
  <si>
    <t>MDO</t>
  </si>
  <si>
    <t>1.1</t>
  </si>
  <si>
    <t>EMISSÃO DE ASSINATURA DE RESPONSABILIDADE TÉCNICA PELA EXECUÇÃO DA OBRA</t>
  </si>
  <si>
    <t>VB</t>
  </si>
  <si>
    <t>1.2</t>
  </si>
  <si>
    <t>FORNECIMENTO DE SEGURO DE OBRA CIVIL CRUZADA</t>
  </si>
  <si>
    <t>1.3</t>
  </si>
  <si>
    <t>1.4</t>
  </si>
  <si>
    <t>1.5</t>
  </si>
  <si>
    <t>SERVIÇOS PRELIMINARES</t>
  </si>
  <si>
    <t>2.1</t>
  </si>
  <si>
    <t>2.2</t>
  </si>
  <si>
    <t>PROTEÇÕES EM GERAL</t>
  </si>
  <si>
    <t>2.3</t>
  </si>
  <si>
    <t>2.4</t>
  </si>
  <si>
    <t>DEMOLIÇÕES E PROTEÇÕES</t>
  </si>
  <si>
    <t>3.1</t>
  </si>
  <si>
    <t>M²</t>
  </si>
  <si>
    <t>3.2</t>
  </si>
  <si>
    <t>UNI</t>
  </si>
  <si>
    <t>3.3</t>
  </si>
  <si>
    <t>3.4</t>
  </si>
  <si>
    <t>3.5</t>
  </si>
  <si>
    <t>3.6</t>
  </si>
  <si>
    <t>UN</t>
  </si>
  <si>
    <t>3.7</t>
  </si>
  <si>
    <t>3.8</t>
  </si>
  <si>
    <t>CÇ</t>
  </si>
  <si>
    <t>4.1</t>
  </si>
  <si>
    <t>4.2</t>
  </si>
  <si>
    <t>4.3</t>
  </si>
  <si>
    <t>4.4</t>
  </si>
  <si>
    <t>5.1</t>
  </si>
  <si>
    <t>5.2</t>
  </si>
  <si>
    <t>ML</t>
  </si>
  <si>
    <t>6.1</t>
  </si>
  <si>
    <t>FORRO</t>
  </si>
  <si>
    <t>7.1</t>
  </si>
  <si>
    <t>7.2</t>
  </si>
  <si>
    <t>PISO</t>
  </si>
  <si>
    <t>8.1</t>
  </si>
  <si>
    <t>IMPERMEABILIZAÇÃO</t>
  </si>
  <si>
    <t>9.1</t>
  </si>
  <si>
    <t>IMPERMEABILIZAÇÃO DE ÁREAS MOLHADAS , INCLUINDO VIRADA DE 20CM</t>
  </si>
  <si>
    <t>PINTURA E REVESTIMENTOS</t>
  </si>
  <si>
    <t>10.1</t>
  </si>
  <si>
    <t>EMBOÇO</t>
  </si>
  <si>
    <t>10.2</t>
  </si>
  <si>
    <t>REBOCO</t>
  </si>
  <si>
    <t>10.3</t>
  </si>
  <si>
    <t>11.2</t>
  </si>
  <si>
    <t>11.3</t>
  </si>
  <si>
    <t>11.4</t>
  </si>
  <si>
    <t>12.1</t>
  </si>
  <si>
    <t>12.2</t>
  </si>
  <si>
    <t>12.3</t>
  </si>
  <si>
    <t>LUMINÁRIAS</t>
  </si>
  <si>
    <t>13.1</t>
  </si>
  <si>
    <t>13.2</t>
  </si>
  <si>
    <t>VIDROS E ESPELHOS</t>
  </si>
  <si>
    <t>14.1</t>
  </si>
  <si>
    <t>14.2</t>
  </si>
  <si>
    <t>ELÉTRICA</t>
  </si>
  <si>
    <t>M</t>
  </si>
  <si>
    <t>17.1</t>
  </si>
  <si>
    <t>HIDRÁULICA</t>
  </si>
  <si>
    <t>KIT BACIA COM CAIXA ACOPLADA DECA LINHA RAVENA</t>
  </si>
  <si>
    <t>CUBA DE EMBUTIR EM CERÂMICA BRANCA, MOD. L37.17 FAB.DECA</t>
  </si>
  <si>
    <t>MICTÓRIO DECA MOD. M.713 COM SIFÃO INTEGRADO E VÁLVULA EXTERNA, BRANCO. REF: DECA</t>
  </si>
  <si>
    <t>FLEXÍVEL 40cm</t>
  </si>
  <si>
    <t>VÁLVULA LAVATÓRIO / COZINHA / TANQUE</t>
  </si>
  <si>
    <t>BARRA DE APOIO ∅32MM COMPRIMENTO 400MM. ACABAMENTO CROMADO</t>
  </si>
  <si>
    <t>BARRA DE APOIO ∅32MM COMPRIMENTO 700MM. ACABAMENTO  CROMADO</t>
  </si>
  <si>
    <t>BARRA DE APOIO ∅32MM COMPRIMENTO 800MM. ACABAMENTO  CROMADO</t>
  </si>
  <si>
    <t>LIMPEZA PERMANENTE DE OBRA</t>
  </si>
  <si>
    <t>MÊS</t>
  </si>
  <si>
    <t>LIMPEZA FINAL DE OBRA</t>
  </si>
  <si>
    <t>TOTAL CIVIL</t>
  </si>
  <si>
    <t>PTS, APR, PPRA, PCMSO, ASOS</t>
  </si>
  <si>
    <t>ENGENHEIRO - PERÍODO INTEGRAL</t>
  </si>
  <si>
    <t>TÉCNICO DE SEGURANÇA - PERÍODO INTEGRAL</t>
  </si>
  <si>
    <t>LOCAÇÃO DA OBRA COM TOPÓGRAFO</t>
  </si>
  <si>
    <t>CAÇAMBA ESTACIONÁRIA PARA REMOÇÃO DE ENTULHO DURANTE TODA A OBRA</t>
  </si>
  <si>
    <t>3.9</t>
  </si>
  <si>
    <t>3.10</t>
  </si>
  <si>
    <t>3.11</t>
  </si>
  <si>
    <t>3.12</t>
  </si>
  <si>
    <t>3.13</t>
  </si>
  <si>
    <t>3.14</t>
  </si>
  <si>
    <t>3.15</t>
  </si>
  <si>
    <t xml:space="preserve">M² </t>
  </si>
  <si>
    <t>7.4</t>
  </si>
  <si>
    <t>7.5</t>
  </si>
  <si>
    <t>7.7</t>
  </si>
  <si>
    <t>7.8</t>
  </si>
  <si>
    <t>9.2</t>
  </si>
  <si>
    <t>9.3</t>
  </si>
  <si>
    <t>9.4</t>
  </si>
  <si>
    <t>9.5</t>
  </si>
  <si>
    <t>9.6</t>
  </si>
  <si>
    <t>9.7</t>
  </si>
  <si>
    <t>14.3</t>
  </si>
  <si>
    <t>DADOS / CFTV</t>
  </si>
  <si>
    <t>PONTO DE ESGOTO</t>
  </si>
  <si>
    <t>16.1</t>
  </si>
  <si>
    <t>16.2</t>
  </si>
  <si>
    <t>16.3</t>
  </si>
  <si>
    <t>5.3</t>
  </si>
  <si>
    <t>TAPUME ISOLANDO TODA A OBRA</t>
  </si>
  <si>
    <t>QUANT. CONSTRUTORA</t>
  </si>
  <si>
    <t>FORNECEDOR:</t>
  </si>
  <si>
    <t>OMISSOS</t>
  </si>
  <si>
    <t>INFRAESTRUTURA PARA INSTALAÇÃO DE ELÉTRICA</t>
  </si>
  <si>
    <t>14.6</t>
  </si>
  <si>
    <t>4.5</t>
  </si>
  <si>
    <t>9.8</t>
  </si>
  <si>
    <t>ESQUADRIAS E ESTRUTURA METÁLICA</t>
  </si>
  <si>
    <t>MASSA CORRIDA EM PAREDES INTERNAS</t>
  </si>
  <si>
    <t>FORNECIMENTO E INSTALAÇÃO DE PONTOS PARA WIFI - CABO CAT 6A</t>
  </si>
  <si>
    <t>FORNECIMENTO E INSTALAÇÃO DE PONTOS PARA NOVAS CÂMERAS - CABO CAT 6A</t>
  </si>
  <si>
    <t>14.7</t>
  </si>
  <si>
    <t>GÁS</t>
  </si>
  <si>
    <t>18.1</t>
  </si>
  <si>
    <t>18.2</t>
  </si>
  <si>
    <t>KIT BACIA SANITÁRIA COM CAIXA  ACOPLADA, LINHA VOUGUE PLUS, P515-17, COR BRANCO, FABRICANTE DECA</t>
  </si>
  <si>
    <t>GRANITOS</t>
  </si>
  <si>
    <t>11.1</t>
  </si>
  <si>
    <t>11.5</t>
  </si>
  <si>
    <t>11.6</t>
  </si>
  <si>
    <t>11.7</t>
  </si>
  <si>
    <t>11.8</t>
  </si>
  <si>
    <t>11.9</t>
  </si>
  <si>
    <t>11.10</t>
  </si>
  <si>
    <t>11.11</t>
  </si>
  <si>
    <t>9.9</t>
  </si>
  <si>
    <t>11.12</t>
  </si>
  <si>
    <t>19.1</t>
  </si>
  <si>
    <t>19.2</t>
  </si>
  <si>
    <t>12.4</t>
  </si>
  <si>
    <t>12.5</t>
  </si>
  <si>
    <t>7.3</t>
  </si>
  <si>
    <t>7.6</t>
  </si>
  <si>
    <t>11.13</t>
  </si>
  <si>
    <t>11.14</t>
  </si>
  <si>
    <t xml:space="preserve">PONTO DE ÁGUA FRIA </t>
  </si>
  <si>
    <t>DUCHA HIGIÊNICA COM REGISTRO</t>
  </si>
  <si>
    <t>TORNEIRA DE MESA CONFORTO COM FECHAMENTO AUTOMÁTICO PARA LAVATÓRIO - DECAMATIC ECO - 1173.C.CONF - DECA</t>
  </si>
  <si>
    <t>TORNEIRA DE MESA COM FECHAMENTO AUTOMÁTICO PARA LAVATÓRIO DECAMATIC ECO CROMADO - CÓD 1173.C - DECA</t>
  </si>
  <si>
    <t>CUSTOS ADMINISTRATIVOS</t>
  </si>
  <si>
    <t>SOLEIRA CINZA ABSOLUTO</t>
  </si>
  <si>
    <t>FORNECIMENTO E INSTALAÇÃO DE FIBRA ÓPTICA INTERLIGANDO O RACK DE CÂMERAS AO SISTEMA EXISTENTE</t>
  </si>
  <si>
    <t xml:space="preserve">RALO D10 - EM INOX - ESCAMOTEÁVEL </t>
  </si>
  <si>
    <t>LIMPEZA E PAISAGISMO</t>
  </si>
  <si>
    <t>RECOMPOSIÇÃO DE ÁREAS AJARDINADAS NO ENTORNO DA OBRA</t>
  </si>
  <si>
    <t>PAISAGISMO / MOBILIÁRIO URBANO</t>
  </si>
  <si>
    <t>5.4</t>
  </si>
  <si>
    <t>5.5</t>
  </si>
  <si>
    <t>REMANEJAMENTO DE QUADROS ELÉTRICOS - COM INFRAESTRUTURA E CABOS ALIMENTADORES</t>
  </si>
  <si>
    <t>PROJETO DE SPDA E ELÉTRICA PARA ADEQUAÇÕES NECESSÁRIAS</t>
  </si>
  <si>
    <t>2.5</t>
  </si>
  <si>
    <t>2.6</t>
  </si>
  <si>
    <t>OBRA: COMPLEXO AQUÁTICO</t>
  </si>
  <si>
    <t>DEMOLIÇÃO DE ALVENARIAS / DRY WALL</t>
  </si>
  <si>
    <t>DEMOLIÇÃO DE BANCO DE CONCRETO</t>
  </si>
  <si>
    <t>RETIRADA DE PORTAS - COM REAPROVEITAMENTO</t>
  </si>
  <si>
    <t>RETIRADA DE TRONIQUETE</t>
  </si>
  <si>
    <t>DESMONTAGEM DE PLATAFORMA ELEVATÓRIA COM EQUIPE ESPECIALIZADA</t>
  </si>
  <si>
    <t>RETIRADA DE LOUÇAS E METAIS - ENTREGAR PARA MANUTENÇÃO / REAPROVEITAMENTO</t>
  </si>
  <si>
    <t>RETIRADA DE GRANITOS - DIVISÓRIAS, PIAS, TAPA VISTA</t>
  </si>
  <si>
    <t>RETIRADA DE ILUMINAÇÃO E INFRAESTRUTURA DE ELÉTRICA</t>
  </si>
  <si>
    <t>REMANEJAMENTO DE QUADRO ELÉTRICO</t>
  </si>
  <si>
    <t>DEMOLIÇÃO DE FORRO</t>
  </si>
  <si>
    <t>DEMOLIÇÃO LAJE DA PISCINA (INCLUINDO VIGAS, PILARES E BASES PARA FUNDAÇÕES) / ESCADA DE ACESSO / RAMPA / JARDIM E LAJE DA ARQUIBANCADA - CONCRETO ARMADO</t>
  </si>
  <si>
    <t>DEMOLIÇÃO DA LAJE DA ARQUIBANCADA</t>
  </si>
  <si>
    <t>3.16</t>
  </si>
  <si>
    <t>FUNDAÇÃO PARA A PISCINA - CONFORME PROJETO</t>
  </si>
  <si>
    <t>PAREDES EM CONCRETO ARMADO - PERÍMETRO DA PISCINA E ENTORNO</t>
  </si>
  <si>
    <t xml:space="preserve">FOSSO DO ELEVADOR </t>
  </si>
  <si>
    <t>ARQUIBANCADA EM CONCRETO - SQUASH</t>
  </si>
  <si>
    <t>4.6</t>
  </si>
  <si>
    <t>4.7</t>
  </si>
  <si>
    <t xml:space="preserve">LAJES DA PISCINA, GALERIAS E CASA DE MÁQUINAS - LAJES DE FUNDO </t>
  </si>
  <si>
    <t>ESTRUTURA EM CONCRETO E METÁLICA</t>
  </si>
  <si>
    <t>4.8</t>
  </si>
  <si>
    <t>REFORMA DO CANTEIRO DE OBRAS EXISTESTE E MANUTENÇÃO COM INSUMOS E EQUIPAMENTOS</t>
  </si>
  <si>
    <t>PROJETO DE ESTRUTURA EM CONCRETO PARA A ESCADA DE ACESSO AOS VESTIÁRIOS;</t>
  </si>
  <si>
    <t>PROJETO DE ESTRUTURA METÁLICA PARA A PASSARELA DE ACESSO AO CAMPO DE FUTEBOL</t>
  </si>
  <si>
    <t>PROJETO DA NOVA ARQUIBANCADA EM CONCRETO NO TALUDE</t>
  </si>
  <si>
    <t>PROJETO DE ESTRUTURA METÁLICA PARA O FOSSO ELEVADOR</t>
  </si>
  <si>
    <t>PROJETO DE ESTRUTURA EM CONCRETO PARA O TANQUE DE COMPENSAÇÃO DA PISCINA COM APROXIMADAMENTE 64M³</t>
  </si>
  <si>
    <t xml:space="preserve">PROJETO DE ELÉTRICA E HIDRÁULICA PARA OS REMANEJAMENTOS DOS VESTIÁRIOS </t>
  </si>
  <si>
    <t>2.7</t>
  </si>
  <si>
    <t>2.8</t>
  </si>
  <si>
    <t>2.9</t>
  </si>
  <si>
    <t>2.10</t>
  </si>
  <si>
    <t>2.11</t>
  </si>
  <si>
    <t xml:space="preserve">LIMPEZA DO TERRENO, INCLUINDO ÁREAS AJARDINADAS - CONFORME PROJETO DE IMPLANTAÇÃO </t>
  </si>
  <si>
    <t>DEMOLIÇÃO DE MURO DE CONTENÇÃO PRÓXIMO AO ELEVADOR PANORÂMICO</t>
  </si>
  <si>
    <t>ABERTURA DE VÃO PARA NOVO ACESSO</t>
  </si>
  <si>
    <t>3.17</t>
  </si>
  <si>
    <t>3.18</t>
  </si>
  <si>
    <t>DEMOLIÇAO DE ACESSO PARA A PISCINA - ENTRADA</t>
  </si>
  <si>
    <t>RETIRADA DE GUARDA-CORPO E CORRIMÃO METÁLICO / AÇÕ INOX E ENTREGA PARA A MANUTENÇÃO</t>
  </si>
  <si>
    <t>DEMOLIÇÃO DE JARDIM EM LAJE</t>
  </si>
  <si>
    <t>RETIRADA DE PASSARELA METÁLIA - COM POSSÍVEL REAPROVEITAMENTO</t>
  </si>
  <si>
    <t>3.19</t>
  </si>
  <si>
    <t>3.20</t>
  </si>
  <si>
    <t>3.21</t>
  </si>
  <si>
    <t>3.22</t>
  </si>
  <si>
    <t>TRANSPORTE DE PEÇAS DO ELEVADOR DO ESTACIONAMENTO P1 ATÉ O LOCAL DA OBRA</t>
  </si>
  <si>
    <t>2.12</t>
  </si>
  <si>
    <t>REFORÇOS E RECOMPOSIÇÕES NA LAJE SUPERIOR DA PISCINA DECORRENTE DAS DEMOLIÇÕES</t>
  </si>
  <si>
    <t>NOVA ESCADA METÁLICA</t>
  </si>
  <si>
    <t>NOVA PASSARELA METÁLICA - COM POSSIBILIDADE DE UTILIZAR O MATERIAL DA PASSASRELA EXISTENTE</t>
  </si>
  <si>
    <t>ARQUIBANCADA EM CONCRETO - TALUDE</t>
  </si>
  <si>
    <t>4.9</t>
  </si>
  <si>
    <t>4.10</t>
  </si>
  <si>
    <t>DEMOLIÇÃO DE PISO  DE GRANITO TÉRREO</t>
  </si>
  <si>
    <t>DEMOLIÇÃO DE PISO DOS VESTIÁRIOS E CORREDOR</t>
  </si>
  <si>
    <t>3.23</t>
  </si>
  <si>
    <t>COMPLEMENTO DE LAJE - PISCINA</t>
  </si>
  <si>
    <t>4.11</t>
  </si>
  <si>
    <t>6.2</t>
  </si>
  <si>
    <t>ALVENARIAS E DIVISÓRIAS</t>
  </si>
  <si>
    <t>ALVENARIA COMUM EM BLOCOS DE 14X19X39CM</t>
  </si>
  <si>
    <t>ALVENARIA PISO-TETO A EXECUTAR - BLOCO 9X19X39CM</t>
  </si>
  <si>
    <t>ALVENARIA ALTURA 2M -  A EXECUTAR - BLOCO 9X19X39CM</t>
  </si>
  <si>
    <t>ALVENARIA COMUM EM BLOCOS DE 14X19X39CM = H1.5M (MÉDIA)</t>
  </si>
  <si>
    <t>RODAPÉ DOLMEN CINZA EXTERNO - DIM. 90X10CM - ELIANE</t>
  </si>
  <si>
    <r>
      <t xml:space="preserve">DIVISÓRIA DE GESSO ACARTONADO - UMA FACE - COM ESTRUTURAÇÃO ESPECIAL - CONFORME PADRÃO EXISTENTE </t>
    </r>
    <r>
      <rPr>
        <sz val="9"/>
        <color rgb="FFFF0000"/>
        <rFont val="Calibri Light"/>
        <family val="2"/>
        <scheme val="major"/>
      </rPr>
      <t xml:space="preserve"> </t>
    </r>
  </si>
  <si>
    <t xml:space="preserve">FORRO DE GESSO ACARTONADO - PLACA ST </t>
  </si>
  <si>
    <t xml:space="preserve">FORRO DE GESSO ACARTONADO RESISTENTE A UMIDADE (RU) </t>
  </si>
  <si>
    <t xml:space="preserve">PISO ATÉRMICO - DIM. 50X50CM - COR A DEFINIR </t>
  </si>
  <si>
    <t xml:space="preserve">PISO DOLMEN CINZA EXTERNO - DIM. 90X90 CM - REF. ELIANE </t>
  </si>
  <si>
    <t xml:space="preserve">PISO EM GRANITO CINZA CASTELO FLAMEADO </t>
  </si>
  <si>
    <t xml:space="preserve">RODAPÉ DE POLIESTIRENO 454 LISO BRANCO 10CM – REF. SANTA LUZIA  </t>
  </si>
  <si>
    <t xml:space="preserve">RODAPÉ EM GRANITO CINZA CASTELO FLAMEADO - ALTURA = 10CM  </t>
  </si>
  <si>
    <t>TRATAMENTO EM CONCRETO EM PAREDES - NÃO É PINTURA TEXTURIZADA CONCRETO</t>
  </si>
  <si>
    <t xml:space="preserve">AZULEJO BRANCO - DIM:30X60CM - MATERIA GESSO POLIDO - ELIANE OU SIMILAR </t>
  </si>
  <si>
    <t>IMPORTANTE:</t>
  </si>
  <si>
    <t xml:space="preserve">C. TODO MATERIAL QUE FOR ALTERADO DO ESPECIFICADO DEVERÁ PASSAR POR APROVAÇÃO DA ÁREA DE PLANEJAMENTO DO CLUBE, SENDO PREMISSA O FORNECIMENTO DO PRODUTO ESPECIFICADO. </t>
  </si>
  <si>
    <t>PAINEL DEGRADE COM REVESTIMENTO COLOR MIND TURQUESA E BRANCO - DIM 7X25cm - CADEMIL PORCELANATOS</t>
  </si>
  <si>
    <t>PISO DE CONCRETO LISO - SEGUIR PADRÃO DO CLUBE COM APLICAÇÃO DE RESINA QUANDO SOLICITADO</t>
  </si>
  <si>
    <t>PINTURA DE PAREDES COM TINTA ACRILICA NA COR CROMIO (B161) - REF. SUVINIL.</t>
  </si>
  <si>
    <t>PINTURA DE FORRO COM TINTA ACRÍLICA BRANCO FOSCO - REF. SUVINIL</t>
  </si>
  <si>
    <t>PINTURA DE FORRO E LAJE COM  TINTA IMPERMEABILIZANTE EMBORRACHADA FOSCO NA COR BRANCA - REF. HYDRONORTH.</t>
  </si>
  <si>
    <t>SOLEIRA EM GRANITO CINZA CASTELO - 0,80 A 1M</t>
  </si>
  <si>
    <t>BANCADA DE GRANITO CINZA CASTELO - COM FRONTÃO DE 10CM E SAIA DE 20CM - BANHEIROS</t>
  </si>
  <si>
    <t>TAPA VISTA MICTÓRIO 0,40 X 0,80M - GRANITO CINZA CASTELO</t>
  </si>
  <si>
    <t>9.10</t>
  </si>
  <si>
    <t>PR - PORTA PIVOTANTE DE VIDRO REMANEJADA. PREVER LIMPEZA E TROCA DE METAIS E PUXADOR</t>
  </si>
  <si>
    <t>P1- PORTA DE ABRIR, FOLHA SIMPLES, EM MADEIRA COM REVESTIMENTO MELAMINICO NA COR CINZA - DIM. 210X80CM. CONJUNTO DE MAÇANETA E FECHADURA MODELO 40MM ZAMAC CROMADO. FABRICANTE: LA FONTE</t>
  </si>
  <si>
    <t>P2 - PORTA DE ABRIR, FOLHA SIMPLES, EM MADEIRA COM REVESTIMENTO MELAMINICO NA COR CINZA  CLARO ( A APROVAR) - DIM. 210X90CM. CONJUNTO DE MAÇANETA E FECHADURA MODELO 40MM ZAMAC CROMADO. FABRICANTE: LA FONTE</t>
  </si>
  <si>
    <t>P3 - PORTA DE ABRIR, FOLHA SIMPLES, EM MADEIRA COM REVESTIMENTO MELAMINICO NA COR CINZA - DIMENSÕES 210X90CM. CONJUNTO DE MAÇANETA E FECHADURA MODELO 40MM ZAMAC CROMADO. FABRICANTE: LA FONTE - BARRA DE APOIO MODELO CONFORTO - 40CM - ACABAMENTO EM AÇO POLIDO. BORDA INFERIOR REVESTIDA EM CHAPA DE AÇO INOX. H=40CM</t>
  </si>
  <si>
    <t>P4 - PORTA DE ABRIR, FOLHA DUPLA, EM MADEIRA COM REVESTIMENTO MELAMINICO NA COR CINZA - DIM. 210X150CM, COM DUAS FOLHAS DE 75CM.</t>
  </si>
  <si>
    <t>P5 - PORTÃO DE AÇO NA COR PRETA - DIM. 210X80CM.</t>
  </si>
  <si>
    <t>P6 - PORTA DE CORRER, FOLHA SIMPLES, EM MADEIRA COM REVESTIMENTO MELAMINICO NA COR CINZA - DIM. 210X90CM.</t>
  </si>
  <si>
    <t>P7 - PORTA AUTOMATICA DE VIDRO INCOLOR 10MM - COM 1.50 X 2,10M E DUAS FOLHAS FICAS DE 0,50 X 2,10M - INCLUSO SISTEMA DE AUTOMATIZAÇÃO</t>
  </si>
  <si>
    <t>JR - JANELA A REMANEJAR - 1,82 X 2,00M (APENAS PARA SEGURANÇA DA DEMOLIÇÃO)</t>
  </si>
  <si>
    <t xml:space="preserve">RETIRADA DE VIDROS DE ISOLAMENTO DA PISCINA E GUARDA-CORPO DE VIDRO </t>
  </si>
  <si>
    <t>GUARDA CORPO NOVO PARA FECHAMENTO DA PISCINA - VIDRO ENCAIXILHADO - CONFORME DETALHE</t>
  </si>
  <si>
    <t>GUARDA CORPO NOVO PARA ARQUIBANCADA - JUNTA SECA - CONFORME DETALHE</t>
  </si>
  <si>
    <t>DEMOLIÇÃO DE DIVSÓRIAS EM CONCRETO / GRANITO - WCS</t>
  </si>
  <si>
    <t>3.24</t>
  </si>
  <si>
    <t>GUARDA-CORPO REMANEJADO TUBULAR - PREVER PINTURA</t>
  </si>
  <si>
    <t xml:space="preserve">PINTURA ESMALTE CINZA -   PROTEÇÃO ANTIFERRUGEM </t>
  </si>
  <si>
    <t>CORRIMÃO - DUAS ALTURAS - CONFORME PADRÃO CLUBE</t>
  </si>
  <si>
    <t>DIVISÓRIA NEOCOM - NOVO ALOPLAC - PAINÉIS EM LAMINADO ESTRUTURAL TS (FÓRMICA MACIÇA) - COR MEDITERRANEÉ = H=1.80M</t>
  </si>
  <si>
    <t>L-02 - LUMINÁRIA DE EMBUTIR - D=10CM - REAPROVEITADA</t>
  </si>
  <si>
    <t>L-01 - LUMINÁRIA DE EMBUTIR - D=10CM - 4000K - 9W - ESTRUTURA BRANCA COM DIFUSOR RECUADO TRANSLUCIDO - REF. ITAIM - DORAH-E PC</t>
  </si>
  <si>
    <t>L-03 -  LUMINÁRIA DE EMBUTIR - D=22,5CM - 4000K - 39W - ESTRUTURA BRANCA COM DIFUSOR RECUADO TRANSLUCIDO - REF. ITAIM - DORAH-E GC</t>
  </si>
  <si>
    <t>L-04 - LUMINÁRIA DE SOBREPOR -  4000K - 39W - ESTRUTURA BRANCA COM DIFUSOR RECUADO TRANSLUCIDO - REF. ITAIM - MINOTAURO EVO RE - 	220x1250mm</t>
  </si>
  <si>
    <t>L-05 - LUMINÁRIA DE SOBREPOR - REAPROVEITADA</t>
  </si>
  <si>
    <t xml:space="preserve">ESPELHO ESP. 6mm - COLADO EM PAREDE </t>
  </si>
  <si>
    <t>ESPELHO ESP. 6mm  - 0,60x0,90m - INCLINADO</t>
  </si>
  <si>
    <t>INSTALAÇÃO DE NOVO QUADRO ELÉTRICO  - COM INFRAESTRUTURA E CABOS ALIMENTADORES PARA TODO O SISTEMA DA PISCINA</t>
  </si>
  <si>
    <t>TOMADAS DE USO GERAL - BANHEIROS / CORREDOR / CASA DE MÁQUINAS / SALA TÉCNICA  / SALA DE TREINAMENTO</t>
  </si>
  <si>
    <t>NOVA SETORIZAÇÃO DE CIRCUITOS PARA OS BANHEIROS / CASA DE MÁQUINAS / SALA TÉCNICA  / SALA DE TREINAMENTO</t>
  </si>
  <si>
    <t>L-06 LUMINÁRIA TARTARUGA PARA O FOSSO DO ELEVADOR</t>
  </si>
  <si>
    <t>L08 - REFLETOR LED IP 67 - 400W - FIXADO NA ESTRUTURA DA COBERTURA</t>
  </si>
  <si>
    <t>L07 - LUMINÁRIA DE EMBUTIR - BALIZADOR DE PAREDE / PISO - PRETO FOSTO - 4000K - D=8CM - 3W - IP 65</t>
  </si>
  <si>
    <t>12.6</t>
  </si>
  <si>
    <t>12.7</t>
  </si>
  <si>
    <t>12.8</t>
  </si>
  <si>
    <t>12.9</t>
  </si>
  <si>
    <t>L09 - LUMINÁRIA DE SOBREPOR D=22,5CM - 4000K - 39W - ESTRUTURA BRANCA COM DIFUSOR RECUADO TRANSLUCIDO - REF. ITAIM - DORAH-S GC</t>
  </si>
  <si>
    <t>14.4</t>
  </si>
  <si>
    <t>14.5</t>
  </si>
  <si>
    <t>ADEQUAÇÃO DO SPDA, CONTEMPLANDO A NOVA ESTRUTURA DO ELEVADOR E E PASSARELA</t>
  </si>
  <si>
    <t>PONTOS DE ELÉTRICA PARA AS NOVAS CATRACAS</t>
  </si>
  <si>
    <t xml:space="preserve">INSTALAÇÃO DE SISTEMA DE SOM SUBAQUATICO A SER FORNECIDO PELO CLUBE </t>
  </si>
  <si>
    <t>PTOS</t>
  </si>
  <si>
    <t>16.4</t>
  </si>
  <si>
    <t>INTERLIGAÇÃO DO SISTEMA DE TELEFONIA DO ELEVADOR À SALA DE RACK</t>
  </si>
  <si>
    <t>16.5</t>
  </si>
  <si>
    <t>16.6</t>
  </si>
  <si>
    <t>RALO  COM GRELHA E PORTA GRELHA - D10CM - EM INOX - ESCAMOTEÁVEL</t>
  </si>
  <si>
    <t>RALO  COM GRELHA E PORTA GRELHA EM INOX - 1,0 X 10M - COM TELA E GRELHA COM FURAÇÃO</t>
  </si>
  <si>
    <t>RALO LINEAR SECA PISO - GRELHA EM INOX</t>
  </si>
  <si>
    <t>LAVATÓRIO VOGUE PLUS - BRANCO GELO COM MEIA COLUNA - FAB. DECA</t>
  </si>
  <si>
    <t>DUCHA DE METAL ARTICULADO</t>
  </si>
  <si>
    <t>ACABAMENTO MONOCOMANDO DOCOL CHESS 934906 CROMADO</t>
  </si>
  <si>
    <t>BANCO PARA DEFICIENTE - BANHO EM INXOX</t>
  </si>
  <si>
    <t>CABIDE PARA BANHEIRO DECA NET 2060.C01</t>
  </si>
  <si>
    <t>PONTO DE ÁGUA QUENTE</t>
  </si>
  <si>
    <t>PONTO DE GÁS PARA O SISTEMA DA PISCINA DERIVADODO CAVALETE ATÉ A SALA DE MÁQUINAS</t>
  </si>
  <si>
    <t>ADEQUAÇÃO DA RUA - INCLUINDO ADEQUAÇÃO DO NÍVEL DA VIA COM FORNECIMENTO E COMPACTAÇÃO DE ATERRO</t>
  </si>
  <si>
    <t>15.1</t>
  </si>
  <si>
    <t>15.2</t>
  </si>
  <si>
    <t>15.3</t>
  </si>
  <si>
    <t>15.4</t>
  </si>
  <si>
    <t>15.5</t>
  </si>
  <si>
    <t>15.6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</si>
  <si>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</si>
  <si>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</si>
  <si>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</si>
  <si>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</si>
  <si>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</si>
  <si>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</si>
  <si>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</si>
  <si>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</si>
  <si>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</si>
  <si>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</si>
  <si>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</si>
  <si>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</si>
  <si>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</si>
  <si>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</si>
  <si>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</si>
  <si>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</si>
  <si>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</si>
  <si>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</si>
  <si>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</si>
  <si>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12.10</t>
  </si>
  <si>
    <t>L10 - ESPETO REFLETOR PARA ÁRVORES - 100W - IP 67</t>
  </si>
  <si>
    <t>FECHAMENTO EM CHAPA PERFURADA A CADA 1CM - COM PINTURA ELETROSTÁTICA NA COR GRAFITE, INCLUINDO ESTRUTURA AUXILIAR EM TUBO GALVANIZADO.</t>
  </si>
  <si>
    <t xml:space="preserve">TANQUE DE COMPENSAÇÃO EM CONCRETO - 64M³ </t>
  </si>
  <si>
    <t>IMPERMEABILIZAÇÃO DO TANQUE DE COMPENSAÇÃO - VIAPOLUS 7000</t>
  </si>
  <si>
    <t>PLUVIAL - NOVA REDE DE CAPTAÇÃO PARA NOVA ÁREA DE ESCADA E ADEQUAÇÃO DA EXISTENTE PARA INSTALAÇÃO DOS ACESSOS</t>
  </si>
  <si>
    <t>REMANEJAMENTO DA CENTRAL DE GÁS</t>
  </si>
  <si>
    <t>17.2</t>
  </si>
  <si>
    <t>FORNECIMENTO DE PONTOS DE REDE PARA AS NOVAS CATRACAS E TELEFONES</t>
  </si>
  <si>
    <t>J1 -JANELA DE CORRER - ENCAIXILHADA PRETA - 0,40 X 1.20M - SALA TÉCNICA</t>
  </si>
  <si>
    <t>A. TODOS OS QUANTITATIVOS DE MATERIAIS ESTÃO SEM ACRÉSCIMO DE PERDAS DE INSTALAÇÃO. É DE RESPONSABILIDADE DA CONSTRUTORA ACRESCER ESSA PORCENTAGEM DE ACORDO COM A SUA NECESSIDADE</t>
  </si>
  <si>
    <t>B. É DE RESPONSABILIDADE DA CONSTRUTORA INCLUIR TODOS OS ITENS QUE ACHAR NECESSÁRIO PARA A CORRETA EXECUÇÃO DA OBRA DENTRO DOS OMISSOS.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</si>
</sst>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-&quot;R$&quot;* #,##0.00_-;\-&quot;R$&quot;* #,##0.00_-;_-&quot;R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rgb="FFFF0000"/>
      <name val="Calibri Light"/>
      <family val="2"/>
      <scheme val="major"/>
    </font>
    <font>
      <b/>
      <sz val="10"/>
      <color rgb="FFC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45">
    <xf numFmtId="0" fontId="0" fillId="0" borderId="0" xfId="0"/>
    <xf numFmtId="0" fontId="5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justify" vertical="center"/>
    </xf>
    <xf numFmtId="165" fontId="8" fillId="2" borderId="4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vertical="center" wrapText="1"/>
    </xf>
    <xf numFmtId="44" fontId="8" fillId="2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justify"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44" fontId="8" fillId="2" borderId="1" xfId="0" applyNumberFormat="1" applyFont="1" applyFill="1" applyBorder="1" applyAlignment="1">
      <alignment vertical="center"/>
    </xf>
    <xf numFmtId="0" fontId="12" fillId="0" borderId="0" xfId="0" applyFont="1"/>
    <xf numFmtId="0" fontId="7" fillId="3" borderId="0" xfId="0" applyFont="1" applyFill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</cellXfs>
  <cellStyles count="11">
    <cellStyle name="Moeda 2" xfId="5" xr:uid="{1A15B20A-FA70-4DFE-BD70-F0A1F85C0146}"/>
    <cellStyle name="Moeda 2 2" xfId="10" xr:uid="{3098F703-99E1-4438-AC3B-B8EB1EA7583B}"/>
    <cellStyle name="Moeda 3" xfId="3" xr:uid="{8216BD19-1ED9-48E3-A98C-0FAFBD348090}"/>
    <cellStyle name="Moeda 4" xfId="8" xr:uid="{C06B25B1-7129-4E90-B7D6-ABB84AA28B16}"/>
    <cellStyle name="Normal" xfId="0" builtinId="0"/>
    <cellStyle name="Normal 2" xfId="6" xr:uid="{A08A28F6-ABF6-4775-8A62-2774A931D6F6}"/>
    <cellStyle name="Porcentagem 2" xfId="9" xr:uid="{8D7225FB-8544-4CA6-B3FA-EC7BC1EE3BD4}"/>
    <cellStyle name="Vírgula" xfId="1" builtinId="3"/>
    <cellStyle name="Vírgula 2" xfId="4" xr:uid="{9147071F-0717-4792-84D9-08C39CF4E60A}"/>
    <cellStyle name="Vírgula 3" xfId="2" xr:uid="{72968F4E-81DB-4114-8731-9ABCEDD3BB31}"/>
    <cellStyle name="Vírgula 4" xfId="7" xr:uid="{CFA9836E-E169-4AD3-8C99-286D24FD1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198120</xdr:colOff>
      <xdr:row>0</xdr:row>
      <xdr:rowOff>137160</xdr:rowOff>
    </xdr:from>
    <xdr:to>
      <xdr:col>9</xdr:col>
      <xdr:colOff>1005840</xdr:colOff>
      <xdr:row>3</xdr:row>
      <xdr:rowOff>158773</xdr:rowOff>
    </xdr:to>
    <xdr:pic>
      <xdr:nvPicPr>
        <xdr:cNvPr id="4" name="Imagem 3" descr="Clube Paineiras do Morumby, Autor em SportsJob">
          <a:extLst>
            <a:ext uri="{FF2B5EF4-FFF2-40B4-BE49-F238E27FC236}">
              <a16:creationId xmlns:a16="http://schemas.microsoft.com/office/drawing/2014/main" id="{BF338A1D-5663-76E1-F3AF-2006BF43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580" y="137160"/>
          <a:ext cx="1882140" cy="501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0661-68EA-4ED8-9BF1-5464ADCD7C2B}">
  <dimension ref="A3:J197"/>
  <sheetViews>
    <sheetView showGridLines="0" tabSelected="1" view="pageBreakPreview" topLeftCell="A174" zoomScaleNormal="100" zoomScaleSheetLayoutView="100" workbookViewId="0">
      <selection activeCell="C192" sqref="C192"/>
    </sheetView>
  </sheetViews>
  <sheetFormatPr defaultColWidth="8.88671875" defaultRowHeight="12" x14ac:dyDescent="0.25"/>
  <cols>
    <col min="1" max="1" width="4.109375" style="3" customWidth="1"/>
    <col min="2" max="2" width="6.88671875" style="3" bestFit="1" customWidth="1"/>
    <col min="3" max="3" width="96.33203125" style="3" customWidth="1"/>
    <col min="4" max="4" width="6.6640625" style="3" bestFit="1" customWidth="1"/>
    <col min="5" max="5" width="13.44140625" style="3" customWidth="1"/>
    <col min="6" max="6" width="15.6640625" style="3" customWidth="1"/>
    <col min="7" max="8" width="9.88671875" style="3" bestFit="1" customWidth="1"/>
    <col min="9" max="9" width="15.6640625" style="3" bestFit="1" customWidth="1"/>
    <col min="10" max="10" width="16" style="3" bestFit="1" customWidth="1"/>
    <col min="11" max="16384" width="8.88671875" style="3"/>
  </cols>
  <sheetData>
    <row r="3" spans="2:10" ht="13.8" x14ac:dyDescent="0.3">
      <c r="B3" s="31" t="s">
        <v>169</v>
      </c>
    </row>
    <row r="4" spans="2:10" ht="13.8" x14ac:dyDescent="0.3">
      <c r="B4" s="31" t="s">
        <v>118</v>
      </c>
    </row>
    <row r="6" spans="2:10" ht="13.8" x14ac:dyDescent="0.25">
      <c r="B6" s="41" t="s">
        <v>0</v>
      </c>
      <c r="C6" s="41" t="s">
        <v>1</v>
      </c>
      <c r="D6" s="43" t="s">
        <v>2</v>
      </c>
      <c r="E6" s="44" t="s">
        <v>3</v>
      </c>
      <c r="F6" s="44" t="s">
        <v>117</v>
      </c>
      <c r="G6" s="41" t="s">
        <v>4</v>
      </c>
      <c r="H6" s="41"/>
      <c r="I6" s="39" t="s">
        <v>5</v>
      </c>
      <c r="J6" s="41" t="s">
        <v>6</v>
      </c>
    </row>
    <row r="7" spans="2:10" ht="13.8" x14ac:dyDescent="0.25">
      <c r="B7" s="41"/>
      <c r="C7" s="41"/>
      <c r="D7" s="43"/>
      <c r="E7" s="44"/>
      <c r="F7" s="44"/>
      <c r="G7" s="2" t="s">
        <v>7</v>
      </c>
      <c r="H7" s="2" t="s">
        <v>8</v>
      </c>
      <c r="I7" s="40"/>
      <c r="J7" s="41"/>
    </row>
    <row r="8" spans="2:10" ht="10.95" customHeight="1" x14ac:dyDescent="0.25">
      <c r="B8" s="42"/>
      <c r="C8" s="42"/>
      <c r="D8" s="42"/>
      <c r="E8" s="42"/>
      <c r="F8" s="42"/>
      <c r="G8" s="5"/>
      <c r="H8" s="6"/>
      <c r="I8" s="1"/>
      <c r="J8" s="5"/>
    </row>
    <row r="9" spans="2:10" x14ac:dyDescent="0.25">
      <c r="B9" s="4">
        <v>1</v>
      </c>
      <c r="C9" s="7" t="s">
        <v>156</v>
      </c>
      <c r="D9" s="8"/>
      <c r="E9" s="8"/>
      <c r="F9" s="8"/>
      <c r="G9" s="9"/>
      <c r="H9" s="10"/>
      <c r="I9" s="11"/>
      <c r="J9" s="12">
        <f>SUM(J10:J14)</f>
        <v>0</v>
      </c>
    </row>
    <row r="10" spans="2:10" x14ac:dyDescent="0.25">
      <c r="B10" s="13" t="s">
        <v>9</v>
      </c>
      <c r="C10" s="33" t="s">
        <v>10</v>
      </c>
      <c r="D10" s="14" t="s">
        <v>11</v>
      </c>
      <c r="E10" s="15">
        <v>1</v>
      </c>
      <c r="F10" s="15"/>
      <c r="G10" s="16"/>
      <c r="H10" s="17"/>
      <c r="I10" s="18">
        <f t="shared" ref="I10:I14" si="0">H10+G10</f>
        <v>0</v>
      </c>
      <c r="J10" s="19">
        <f>I10*F10</f>
        <v>0</v>
      </c>
    </row>
    <row r="11" spans="2:10" x14ac:dyDescent="0.25">
      <c r="B11" s="13" t="s">
        <v>12</v>
      </c>
      <c r="C11" s="33" t="s">
        <v>13</v>
      </c>
      <c r="D11" s="14" t="s">
        <v>11</v>
      </c>
      <c r="E11" s="15">
        <v>1</v>
      </c>
      <c r="F11" s="15"/>
      <c r="G11" s="16"/>
      <c r="H11" s="17"/>
      <c r="I11" s="18">
        <f t="shared" si="0"/>
        <v>0</v>
      </c>
      <c r="J11" s="19">
        <f>I11*F11</f>
        <v>0</v>
      </c>
    </row>
    <row r="12" spans="2:10" x14ac:dyDescent="0.25">
      <c r="B12" s="13" t="s">
        <v>14</v>
      </c>
      <c r="C12" s="34" t="s">
        <v>86</v>
      </c>
      <c r="D12" s="14" t="s">
        <v>11</v>
      </c>
      <c r="E12" s="15">
        <v>1</v>
      </c>
      <c r="F12" s="15"/>
      <c r="G12" s="16"/>
      <c r="H12" s="17"/>
      <c r="I12" s="18">
        <f t="shared" si="0"/>
        <v>0</v>
      </c>
      <c r="J12" s="19">
        <f>I12*F12</f>
        <v>0</v>
      </c>
    </row>
    <row r="13" spans="2:10" x14ac:dyDescent="0.25">
      <c r="B13" s="13" t="s">
        <v>15</v>
      </c>
      <c r="C13" s="34" t="s">
        <v>87</v>
      </c>
      <c r="D13" s="14" t="s">
        <v>83</v>
      </c>
      <c r="E13" s="15">
        <v>6</v>
      </c>
      <c r="F13" s="15"/>
      <c r="G13" s="16"/>
      <c r="H13" s="17"/>
      <c r="I13" s="18">
        <f t="shared" si="0"/>
        <v>0</v>
      </c>
      <c r="J13" s="19">
        <f>I13*F13</f>
        <v>0</v>
      </c>
    </row>
    <row r="14" spans="2:10" x14ac:dyDescent="0.25">
      <c r="B14" s="13" t="s">
        <v>16</v>
      </c>
      <c r="C14" s="34" t="s">
        <v>88</v>
      </c>
      <c r="D14" s="14" t="s">
        <v>83</v>
      </c>
      <c r="E14" s="15">
        <v>6</v>
      </c>
      <c r="F14" s="15"/>
      <c r="G14" s="16"/>
      <c r="H14" s="17"/>
      <c r="I14" s="18">
        <f t="shared" si="0"/>
        <v>0</v>
      </c>
      <c r="J14" s="19">
        <f>I14*F14</f>
        <v>0</v>
      </c>
    </row>
    <row r="15" spans="2:10" x14ac:dyDescent="0.25">
      <c r="B15" s="4">
        <v>2</v>
      </c>
      <c r="C15" s="7" t="s">
        <v>17</v>
      </c>
      <c r="D15" s="8"/>
      <c r="E15" s="8"/>
      <c r="F15" s="8"/>
      <c r="G15" s="9"/>
      <c r="H15" s="10"/>
      <c r="I15" s="11"/>
      <c r="J15" s="12">
        <f>SUM(J16:J27)</f>
        <v>0</v>
      </c>
    </row>
    <row r="16" spans="2:10" x14ac:dyDescent="0.25">
      <c r="B16" s="13" t="s">
        <v>18</v>
      </c>
      <c r="C16" s="33" t="s">
        <v>20</v>
      </c>
      <c r="D16" s="14" t="s">
        <v>11</v>
      </c>
      <c r="E16" s="15">
        <v>1</v>
      </c>
      <c r="F16" s="15"/>
      <c r="G16" s="16"/>
      <c r="H16" s="17"/>
      <c r="I16" s="18">
        <f t="shared" ref="I16:I19" si="1">H16+G16</f>
        <v>0</v>
      </c>
      <c r="J16" s="19">
        <f t="shared" ref="J16:J19" si="2">I16*F16</f>
        <v>0</v>
      </c>
    </row>
    <row r="17" spans="2:10" x14ac:dyDescent="0.25">
      <c r="B17" s="13" t="s">
        <v>19</v>
      </c>
      <c r="C17" s="33" t="s">
        <v>192</v>
      </c>
      <c r="D17" s="14" t="s">
        <v>83</v>
      </c>
      <c r="E17" s="15">
        <v>6</v>
      </c>
      <c r="F17" s="15"/>
      <c r="G17" s="16"/>
      <c r="H17" s="17"/>
      <c r="I17" s="18">
        <f t="shared" si="1"/>
        <v>0</v>
      </c>
      <c r="J17" s="19">
        <f t="shared" si="2"/>
        <v>0</v>
      </c>
    </row>
    <row r="18" spans="2:10" x14ac:dyDescent="0.25">
      <c r="B18" s="13" t="s">
        <v>21</v>
      </c>
      <c r="C18" s="33" t="s">
        <v>89</v>
      </c>
      <c r="D18" s="14" t="s">
        <v>11</v>
      </c>
      <c r="E18" s="15">
        <v>1</v>
      </c>
      <c r="F18" s="15"/>
      <c r="G18" s="16"/>
      <c r="H18" s="17"/>
      <c r="I18" s="18">
        <f t="shared" si="1"/>
        <v>0</v>
      </c>
      <c r="J18" s="19">
        <f t="shared" si="2"/>
        <v>0</v>
      </c>
    </row>
    <row r="19" spans="2:10" x14ac:dyDescent="0.25">
      <c r="B19" s="13" t="s">
        <v>22</v>
      </c>
      <c r="C19" s="33" t="s">
        <v>116</v>
      </c>
      <c r="D19" s="14" t="s">
        <v>42</v>
      </c>
      <c r="E19" s="15">
        <f>22+34+25+7+17</f>
        <v>105</v>
      </c>
      <c r="F19" s="15"/>
      <c r="G19" s="16"/>
      <c r="H19" s="17"/>
      <c r="I19" s="18">
        <f t="shared" si="1"/>
        <v>0</v>
      </c>
      <c r="J19" s="19">
        <f t="shared" si="2"/>
        <v>0</v>
      </c>
    </row>
    <row r="20" spans="2:10" x14ac:dyDescent="0.25">
      <c r="B20" s="13" t="s">
        <v>167</v>
      </c>
      <c r="C20" s="33" t="s">
        <v>193</v>
      </c>
      <c r="D20" s="36" t="s">
        <v>11</v>
      </c>
      <c r="E20" s="15">
        <v>1</v>
      </c>
      <c r="F20" s="15"/>
      <c r="G20" s="16"/>
      <c r="H20" s="17"/>
      <c r="I20" s="18">
        <f t="shared" ref="I20:I25" si="3">H20+G20</f>
        <v>0</v>
      </c>
      <c r="J20" s="19">
        <f>I20*F20</f>
        <v>0</v>
      </c>
    </row>
    <row r="21" spans="2:10" x14ac:dyDescent="0.25">
      <c r="B21" s="13" t="s">
        <v>168</v>
      </c>
      <c r="C21" s="33" t="s">
        <v>194</v>
      </c>
      <c r="D21" s="14" t="s">
        <v>11</v>
      </c>
      <c r="E21" s="15">
        <v>1</v>
      </c>
      <c r="F21" s="15"/>
      <c r="G21" s="16"/>
      <c r="H21" s="17"/>
      <c r="I21" s="18">
        <f t="shared" si="3"/>
        <v>0</v>
      </c>
      <c r="J21" s="19">
        <f t="shared" ref="J21:J25" si="4">I21*F21</f>
        <v>0</v>
      </c>
    </row>
    <row r="22" spans="2:10" x14ac:dyDescent="0.25">
      <c r="B22" s="13" t="s">
        <v>199</v>
      </c>
      <c r="C22" s="33" t="s">
        <v>196</v>
      </c>
      <c r="D22" s="14" t="s">
        <v>11</v>
      </c>
      <c r="E22" s="15">
        <v>1</v>
      </c>
      <c r="F22" s="15"/>
      <c r="G22" s="16"/>
      <c r="H22" s="17"/>
      <c r="I22" s="18">
        <f t="shared" si="3"/>
        <v>0</v>
      </c>
      <c r="J22" s="19">
        <f t="shared" si="4"/>
        <v>0</v>
      </c>
    </row>
    <row r="23" spans="2:10" x14ac:dyDescent="0.25">
      <c r="B23" s="13" t="s">
        <v>200</v>
      </c>
      <c r="C23" s="33" t="s">
        <v>195</v>
      </c>
      <c r="D23" s="14" t="s">
        <v>11</v>
      </c>
      <c r="E23" s="15">
        <v>1</v>
      </c>
      <c r="F23" s="15"/>
      <c r="G23" s="16"/>
      <c r="H23" s="17"/>
      <c r="I23" s="18">
        <f t="shared" si="3"/>
        <v>0</v>
      </c>
      <c r="J23" s="19">
        <f t="shared" si="4"/>
        <v>0</v>
      </c>
    </row>
    <row r="24" spans="2:10" x14ac:dyDescent="0.25">
      <c r="B24" s="13" t="s">
        <v>201</v>
      </c>
      <c r="C24" s="33" t="s">
        <v>197</v>
      </c>
      <c r="D24" s="14" t="s">
        <v>11</v>
      </c>
      <c r="E24" s="15">
        <v>1</v>
      </c>
      <c r="F24" s="15"/>
      <c r="G24" s="16"/>
      <c r="H24" s="17"/>
      <c r="I24" s="18">
        <f t="shared" si="3"/>
        <v>0</v>
      </c>
      <c r="J24" s="19">
        <f t="shared" si="4"/>
        <v>0</v>
      </c>
    </row>
    <row r="25" spans="2:10" x14ac:dyDescent="0.25">
      <c r="B25" s="13" t="s">
        <v>202</v>
      </c>
      <c r="C25" s="33" t="s">
        <v>198</v>
      </c>
      <c r="D25" s="14" t="s">
        <v>11</v>
      </c>
      <c r="E25" s="15">
        <v>1</v>
      </c>
      <c r="F25" s="15"/>
      <c r="G25" s="16"/>
      <c r="H25" s="17"/>
      <c r="I25" s="18">
        <f t="shared" si="3"/>
        <v>0</v>
      </c>
      <c r="J25" s="19">
        <f t="shared" si="4"/>
        <v>0</v>
      </c>
    </row>
    <row r="26" spans="2:10" x14ac:dyDescent="0.25">
      <c r="B26" s="13" t="s">
        <v>203</v>
      </c>
      <c r="C26" s="33" t="s">
        <v>166</v>
      </c>
      <c r="D26" s="36" t="s">
        <v>11</v>
      </c>
      <c r="E26" s="15">
        <v>1</v>
      </c>
      <c r="F26" s="15"/>
      <c r="G26" s="16"/>
      <c r="H26" s="17"/>
      <c r="I26" s="18">
        <f t="shared" ref="I26" si="5">H26+G26</f>
        <v>0</v>
      </c>
      <c r="J26" s="19">
        <f>I26*F26</f>
        <v>0</v>
      </c>
    </row>
    <row r="27" spans="2:10" x14ac:dyDescent="0.25">
      <c r="B27" s="13" t="s">
        <v>218</v>
      </c>
      <c r="C27" s="33" t="s">
        <v>217</v>
      </c>
      <c r="D27" s="36" t="s">
        <v>11</v>
      </c>
      <c r="E27" s="15">
        <v>1</v>
      </c>
      <c r="F27" s="15"/>
      <c r="G27" s="16"/>
      <c r="H27" s="17"/>
      <c r="I27" s="18">
        <f t="shared" ref="I27" si="6">H27+G27</f>
        <v>0</v>
      </c>
      <c r="J27" s="19">
        <f>I27*F27</f>
        <v>0</v>
      </c>
    </row>
    <row r="28" spans="2:10" x14ac:dyDescent="0.25">
      <c r="B28" s="4">
        <v>3</v>
      </c>
      <c r="C28" s="20" t="s">
        <v>23</v>
      </c>
      <c r="D28" s="8"/>
      <c r="E28" s="8"/>
      <c r="F28" s="8"/>
      <c r="G28" s="9"/>
      <c r="H28" s="10"/>
      <c r="I28" s="11"/>
      <c r="J28" s="12">
        <f>SUM(J29:J52)</f>
        <v>0</v>
      </c>
    </row>
    <row r="29" spans="2:10" x14ac:dyDescent="0.25">
      <c r="B29" s="13" t="s">
        <v>24</v>
      </c>
      <c r="C29" s="33" t="s">
        <v>204</v>
      </c>
      <c r="D29" s="14" t="s">
        <v>11</v>
      </c>
      <c r="E29" s="15">
        <v>1</v>
      </c>
      <c r="F29" s="15"/>
      <c r="G29" s="16"/>
      <c r="H29" s="17"/>
      <c r="I29" s="18">
        <f t="shared" ref="I29:I52" si="7">H29+G29</f>
        <v>0</v>
      </c>
      <c r="J29" s="19">
        <f t="shared" ref="J29:J52" si="8">I29*F29</f>
        <v>0</v>
      </c>
    </row>
    <row r="30" spans="2:10" ht="24" x14ac:dyDescent="0.25">
      <c r="B30" s="13" t="s">
        <v>26</v>
      </c>
      <c r="C30" s="33" t="s">
        <v>180</v>
      </c>
      <c r="D30" s="14" t="s">
        <v>98</v>
      </c>
      <c r="E30" s="15">
        <v>1050</v>
      </c>
      <c r="F30" s="15"/>
      <c r="G30" s="16"/>
      <c r="H30" s="17"/>
      <c r="I30" s="18">
        <f t="shared" si="7"/>
        <v>0</v>
      </c>
      <c r="J30" s="19">
        <f t="shared" si="8"/>
        <v>0</v>
      </c>
    </row>
    <row r="31" spans="2:10" x14ac:dyDescent="0.25">
      <c r="B31" s="13" t="s">
        <v>28</v>
      </c>
      <c r="C31" s="33" t="s">
        <v>181</v>
      </c>
      <c r="D31" s="14" t="s">
        <v>11</v>
      </c>
      <c r="E31" s="15">
        <v>1</v>
      </c>
      <c r="F31" s="15"/>
      <c r="G31" s="16"/>
      <c r="H31" s="17"/>
      <c r="I31" s="18">
        <f t="shared" ref="I31" si="9">H31+G31</f>
        <v>0</v>
      </c>
      <c r="J31" s="19">
        <f t="shared" ref="J31" si="10">I31*F31</f>
        <v>0</v>
      </c>
    </row>
    <row r="32" spans="2:10" x14ac:dyDescent="0.25">
      <c r="B32" s="13" t="s">
        <v>29</v>
      </c>
      <c r="C32" s="33" t="s">
        <v>205</v>
      </c>
      <c r="D32" s="14" t="s">
        <v>11</v>
      </c>
      <c r="E32" s="15">
        <v>1</v>
      </c>
      <c r="F32" s="15"/>
      <c r="G32" s="16"/>
      <c r="H32" s="17"/>
      <c r="I32" s="18">
        <f t="shared" ref="I32" si="11">H32+G32</f>
        <v>0</v>
      </c>
      <c r="J32" s="19">
        <f t="shared" ref="J32" si="12">I32*F32</f>
        <v>0</v>
      </c>
    </row>
    <row r="33" spans="1:10" x14ac:dyDescent="0.25">
      <c r="B33" s="13" t="s">
        <v>30</v>
      </c>
      <c r="C33" s="33" t="s">
        <v>170</v>
      </c>
      <c r="D33" s="14" t="s">
        <v>25</v>
      </c>
      <c r="E33" s="15">
        <f>(16+2.68+5+1.3+2.36+1.04+2.28+1.7+2+3+2+3.1+2.2+2.12+2.95+2.4+7.1+3.38+0.8+4+1.34+4.2)*3.16</f>
        <v>230.52200000000002</v>
      </c>
      <c r="F33" s="15"/>
      <c r="G33" s="16"/>
      <c r="H33" s="17"/>
      <c r="I33" s="18">
        <f t="shared" si="7"/>
        <v>0</v>
      </c>
      <c r="J33" s="19">
        <f t="shared" si="8"/>
        <v>0</v>
      </c>
    </row>
    <row r="34" spans="1:10" x14ac:dyDescent="0.25">
      <c r="B34" s="13" t="s">
        <v>31</v>
      </c>
      <c r="C34" s="33" t="s">
        <v>270</v>
      </c>
      <c r="D34" s="14" t="s">
        <v>11</v>
      </c>
      <c r="E34" s="15">
        <v>1</v>
      </c>
      <c r="F34" s="15"/>
      <c r="G34" s="16"/>
      <c r="H34" s="17"/>
      <c r="I34" s="18">
        <f t="shared" ref="I34" si="13">H34+G34</f>
        <v>0</v>
      </c>
      <c r="J34" s="19">
        <f t="shared" ref="J34" si="14">I34*F34</f>
        <v>0</v>
      </c>
    </row>
    <row r="35" spans="1:10" x14ac:dyDescent="0.25">
      <c r="B35" s="13" t="s">
        <v>33</v>
      </c>
      <c r="C35" s="33" t="s">
        <v>171</v>
      </c>
      <c r="D35" s="14" t="s">
        <v>11</v>
      </c>
      <c r="E35" s="15">
        <v>1</v>
      </c>
      <c r="F35" s="15"/>
      <c r="G35" s="16"/>
      <c r="H35" s="17"/>
      <c r="I35" s="18">
        <f t="shared" si="7"/>
        <v>0</v>
      </c>
      <c r="J35" s="19">
        <f t="shared" si="8"/>
        <v>0</v>
      </c>
    </row>
    <row r="36" spans="1:10" s="32" customFormat="1" x14ac:dyDescent="0.25">
      <c r="A36" s="3"/>
      <c r="B36" s="13" t="s">
        <v>34</v>
      </c>
      <c r="C36" s="33" t="s">
        <v>172</v>
      </c>
      <c r="D36" s="14" t="s">
        <v>27</v>
      </c>
      <c r="E36" s="15">
        <v>17</v>
      </c>
      <c r="F36" s="15"/>
      <c r="G36" s="16"/>
      <c r="H36" s="17"/>
      <c r="I36" s="18">
        <f t="shared" si="7"/>
        <v>0</v>
      </c>
      <c r="J36" s="19">
        <f t="shared" si="8"/>
        <v>0</v>
      </c>
    </row>
    <row r="37" spans="1:10" s="32" customFormat="1" x14ac:dyDescent="0.25">
      <c r="A37" s="3"/>
      <c r="B37" s="13" t="s">
        <v>91</v>
      </c>
      <c r="C37" s="33" t="s">
        <v>173</v>
      </c>
      <c r="D37" s="14" t="s">
        <v>11</v>
      </c>
      <c r="E37" s="15">
        <v>1</v>
      </c>
      <c r="F37" s="15"/>
      <c r="G37" s="16"/>
      <c r="H37" s="17"/>
      <c r="I37" s="18">
        <f t="shared" ref="I37" si="15">H37+G37</f>
        <v>0</v>
      </c>
      <c r="J37" s="19">
        <f t="shared" ref="J37" si="16">I37*F37</f>
        <v>0</v>
      </c>
    </row>
    <row r="38" spans="1:10" s="32" customFormat="1" x14ac:dyDescent="0.25">
      <c r="A38" s="3"/>
      <c r="B38" s="13" t="s">
        <v>92</v>
      </c>
      <c r="C38" s="33" t="s">
        <v>174</v>
      </c>
      <c r="D38" s="14" t="s">
        <v>11</v>
      </c>
      <c r="E38" s="15">
        <v>1</v>
      </c>
      <c r="F38" s="15"/>
      <c r="G38" s="16"/>
      <c r="H38" s="17"/>
      <c r="I38" s="18">
        <f t="shared" ref="I38" si="17">H38+G38</f>
        <v>0</v>
      </c>
      <c r="J38" s="19">
        <f t="shared" ref="J38" si="18">I38*F38</f>
        <v>0</v>
      </c>
    </row>
    <row r="39" spans="1:10" s="32" customFormat="1" x14ac:dyDescent="0.25">
      <c r="A39" s="3"/>
      <c r="B39" s="13" t="s">
        <v>93</v>
      </c>
      <c r="C39" s="33" t="s">
        <v>179</v>
      </c>
      <c r="D39" s="14" t="s">
        <v>25</v>
      </c>
      <c r="E39" s="15">
        <v>274</v>
      </c>
      <c r="F39" s="15"/>
      <c r="G39" s="16"/>
      <c r="H39" s="17"/>
      <c r="I39" s="18">
        <f t="shared" ref="I39:I45" si="19">H39+G39</f>
        <v>0</v>
      </c>
      <c r="J39" s="19">
        <f t="shared" si="8"/>
        <v>0</v>
      </c>
    </row>
    <row r="40" spans="1:10" x14ac:dyDescent="0.25">
      <c r="B40" s="13" t="s">
        <v>94</v>
      </c>
      <c r="C40" s="33" t="s">
        <v>225</v>
      </c>
      <c r="D40" s="14" t="s">
        <v>25</v>
      </c>
      <c r="E40" s="15">
        <f>1321-80</f>
        <v>1241</v>
      </c>
      <c r="F40" s="15"/>
      <c r="G40" s="16"/>
      <c r="H40" s="17"/>
      <c r="I40" s="18">
        <f t="shared" si="19"/>
        <v>0</v>
      </c>
      <c r="J40" s="19">
        <f t="shared" si="8"/>
        <v>0</v>
      </c>
    </row>
    <row r="41" spans="1:10" x14ac:dyDescent="0.25">
      <c r="B41" s="13" t="s">
        <v>95</v>
      </c>
      <c r="C41" s="33" t="s">
        <v>226</v>
      </c>
      <c r="D41" s="14" t="s">
        <v>98</v>
      </c>
      <c r="E41" s="15">
        <v>537</v>
      </c>
      <c r="F41" s="15"/>
      <c r="G41" s="16"/>
      <c r="H41" s="17"/>
      <c r="I41" s="18">
        <f t="shared" ref="I41" si="20">H41+G41</f>
        <v>0</v>
      </c>
      <c r="J41" s="19">
        <f t="shared" ref="J41" si="21">I41*F41</f>
        <v>0</v>
      </c>
    </row>
    <row r="42" spans="1:10" x14ac:dyDescent="0.25">
      <c r="B42" s="13" t="s">
        <v>96</v>
      </c>
      <c r="C42" s="33" t="s">
        <v>175</v>
      </c>
      <c r="D42" s="14" t="s">
        <v>11</v>
      </c>
      <c r="E42" s="15">
        <v>1</v>
      </c>
      <c r="F42" s="15"/>
      <c r="G42" s="16"/>
      <c r="H42" s="17"/>
      <c r="I42" s="18">
        <f t="shared" ref="I42" si="22">H42+G42</f>
        <v>0</v>
      </c>
      <c r="J42" s="19">
        <f t="shared" ref="J42" si="23">I42*F42</f>
        <v>0</v>
      </c>
    </row>
    <row r="43" spans="1:10" x14ac:dyDescent="0.25">
      <c r="B43" s="13" t="s">
        <v>97</v>
      </c>
      <c r="C43" s="33" t="s">
        <v>176</v>
      </c>
      <c r="D43" s="14" t="s">
        <v>11</v>
      </c>
      <c r="E43" s="15">
        <v>1</v>
      </c>
      <c r="F43" s="15"/>
      <c r="G43" s="16"/>
      <c r="H43" s="17"/>
      <c r="I43" s="18">
        <f t="shared" si="19"/>
        <v>0</v>
      </c>
      <c r="J43" s="19">
        <f t="shared" si="8"/>
        <v>0</v>
      </c>
    </row>
    <row r="44" spans="1:10" x14ac:dyDescent="0.25">
      <c r="B44" s="13" t="s">
        <v>182</v>
      </c>
      <c r="C44" s="33" t="s">
        <v>177</v>
      </c>
      <c r="D44" s="14" t="s">
        <v>11</v>
      </c>
      <c r="E44" s="15">
        <v>1</v>
      </c>
      <c r="F44" s="15"/>
      <c r="G44" s="16"/>
      <c r="H44" s="17"/>
      <c r="I44" s="18">
        <f t="shared" si="19"/>
        <v>0</v>
      </c>
      <c r="J44" s="19">
        <f t="shared" si="8"/>
        <v>0</v>
      </c>
    </row>
    <row r="45" spans="1:10" x14ac:dyDescent="0.25">
      <c r="B45" s="13" t="s">
        <v>207</v>
      </c>
      <c r="C45" s="33" t="s">
        <v>178</v>
      </c>
      <c r="D45" s="14" t="s">
        <v>11</v>
      </c>
      <c r="E45" s="15">
        <v>1</v>
      </c>
      <c r="F45" s="15"/>
      <c r="G45" s="16"/>
      <c r="H45" s="17"/>
      <c r="I45" s="18">
        <f t="shared" si="19"/>
        <v>0</v>
      </c>
      <c r="J45" s="19">
        <f t="shared" si="8"/>
        <v>0</v>
      </c>
    </row>
    <row r="46" spans="1:10" x14ac:dyDescent="0.25">
      <c r="B46" s="13" t="s">
        <v>208</v>
      </c>
      <c r="C46" s="33" t="s">
        <v>206</v>
      </c>
      <c r="D46" s="14" t="s">
        <v>11</v>
      </c>
      <c r="E46" s="15">
        <v>1</v>
      </c>
      <c r="F46" s="15"/>
      <c r="G46" s="16"/>
      <c r="H46" s="17"/>
      <c r="I46" s="18">
        <f t="shared" ref="I46:I47" si="24">H46+G46</f>
        <v>0</v>
      </c>
      <c r="J46" s="19">
        <f t="shared" ref="J46:J47" si="25">I46*F46</f>
        <v>0</v>
      </c>
    </row>
    <row r="47" spans="1:10" x14ac:dyDescent="0.25">
      <c r="B47" s="13" t="s">
        <v>213</v>
      </c>
      <c r="C47" s="33" t="s">
        <v>267</v>
      </c>
      <c r="D47" s="14" t="s">
        <v>42</v>
      </c>
      <c r="E47" s="15">
        <f>4.7+70+33+70+5+2.44</f>
        <v>185.14</v>
      </c>
      <c r="F47" s="15"/>
      <c r="G47" s="16"/>
      <c r="H47" s="17"/>
      <c r="I47" s="18">
        <f t="shared" si="24"/>
        <v>0</v>
      </c>
      <c r="J47" s="19">
        <f t="shared" si="25"/>
        <v>0</v>
      </c>
    </row>
    <row r="48" spans="1:10" x14ac:dyDescent="0.25">
      <c r="B48" s="13" t="s">
        <v>214</v>
      </c>
      <c r="C48" s="33" t="s">
        <v>210</v>
      </c>
      <c r="D48" s="14" t="s">
        <v>42</v>
      </c>
      <c r="E48" s="15">
        <f>27*4</f>
        <v>108</v>
      </c>
      <c r="F48" s="15"/>
      <c r="G48" s="16"/>
      <c r="H48" s="17"/>
      <c r="I48" s="18">
        <f t="shared" ref="I48:I49" si="26">H48+G48</f>
        <v>0</v>
      </c>
      <c r="J48" s="19">
        <f t="shared" ref="J48:J49" si="27">I48*F48</f>
        <v>0</v>
      </c>
    </row>
    <row r="49" spans="2:10" x14ac:dyDescent="0.25">
      <c r="B49" s="13" t="s">
        <v>215</v>
      </c>
      <c r="C49" s="33" t="s">
        <v>209</v>
      </c>
      <c r="D49" s="14" t="s">
        <v>11</v>
      </c>
      <c r="E49" s="15">
        <v>1</v>
      </c>
      <c r="F49" s="15"/>
      <c r="G49" s="16"/>
      <c r="H49" s="17"/>
      <c r="I49" s="18">
        <f t="shared" si="26"/>
        <v>0</v>
      </c>
      <c r="J49" s="19">
        <f t="shared" si="27"/>
        <v>0</v>
      </c>
    </row>
    <row r="50" spans="2:10" x14ac:dyDescent="0.25">
      <c r="B50" s="13" t="s">
        <v>216</v>
      </c>
      <c r="C50" s="33" t="s">
        <v>211</v>
      </c>
      <c r="D50" s="14" t="s">
        <v>11</v>
      </c>
      <c r="E50" s="15">
        <v>1</v>
      </c>
      <c r="F50" s="15"/>
      <c r="G50" s="16"/>
      <c r="H50" s="17"/>
      <c r="I50" s="18">
        <f t="shared" ref="I50" si="28">H50+G50</f>
        <v>0</v>
      </c>
      <c r="J50" s="19">
        <f t="shared" ref="J50" si="29">I50*F50</f>
        <v>0</v>
      </c>
    </row>
    <row r="51" spans="2:10" x14ac:dyDescent="0.25">
      <c r="B51" s="13" t="s">
        <v>227</v>
      </c>
      <c r="C51" s="33" t="s">
        <v>212</v>
      </c>
      <c r="D51" s="14" t="s">
        <v>11</v>
      </c>
      <c r="E51" s="15">
        <v>1</v>
      </c>
      <c r="F51" s="15"/>
      <c r="G51" s="16"/>
      <c r="H51" s="17"/>
      <c r="I51" s="18">
        <f t="shared" ref="I51" si="30">H51+G51</f>
        <v>0</v>
      </c>
      <c r="J51" s="19">
        <f t="shared" ref="J51" si="31">I51*F51</f>
        <v>0</v>
      </c>
    </row>
    <row r="52" spans="2:10" x14ac:dyDescent="0.25">
      <c r="B52" s="13" t="s">
        <v>271</v>
      </c>
      <c r="C52" s="33" t="s">
        <v>90</v>
      </c>
      <c r="D52" s="14" t="s">
        <v>35</v>
      </c>
      <c r="E52" s="35">
        <v>200</v>
      </c>
      <c r="F52" s="35"/>
      <c r="G52" s="16"/>
      <c r="H52" s="17"/>
      <c r="I52" s="18">
        <f t="shared" si="7"/>
        <v>0</v>
      </c>
      <c r="J52" s="19">
        <f t="shared" si="8"/>
        <v>0</v>
      </c>
    </row>
    <row r="53" spans="2:10" x14ac:dyDescent="0.25">
      <c r="B53" s="4">
        <v>4</v>
      </c>
      <c r="C53" s="7" t="s">
        <v>190</v>
      </c>
      <c r="D53" s="8"/>
      <c r="E53" s="8"/>
      <c r="F53" s="8"/>
      <c r="G53" s="9"/>
      <c r="H53" s="10"/>
      <c r="I53" s="11"/>
      <c r="J53" s="12">
        <f>SUM(J54:J65)</f>
        <v>0</v>
      </c>
    </row>
    <row r="54" spans="2:10" x14ac:dyDescent="0.25">
      <c r="B54" s="13" t="s">
        <v>36</v>
      </c>
      <c r="C54" s="33" t="s">
        <v>183</v>
      </c>
      <c r="D54" s="36" t="s">
        <v>11</v>
      </c>
      <c r="E54" s="15">
        <v>1</v>
      </c>
      <c r="F54" s="15"/>
      <c r="G54" s="16"/>
      <c r="H54" s="17"/>
      <c r="I54" s="18">
        <f t="shared" ref="I54" si="32">H54+G54</f>
        <v>0</v>
      </c>
      <c r="J54" s="19">
        <f t="shared" ref="J54" si="33">I54*F54</f>
        <v>0</v>
      </c>
    </row>
    <row r="55" spans="2:10" x14ac:dyDescent="0.25">
      <c r="B55" s="13" t="s">
        <v>37</v>
      </c>
      <c r="C55" s="33" t="s">
        <v>184</v>
      </c>
      <c r="D55" s="36" t="s">
        <v>11</v>
      </c>
      <c r="E55" s="15">
        <v>1</v>
      </c>
      <c r="F55" s="15"/>
      <c r="G55" s="16"/>
      <c r="H55" s="17"/>
      <c r="I55" s="18">
        <f t="shared" ref="I55:I58" si="34">H55+G55</f>
        <v>0</v>
      </c>
      <c r="J55" s="19">
        <f t="shared" ref="J55:J58" si="35">I55*F55</f>
        <v>0</v>
      </c>
    </row>
    <row r="56" spans="2:10" x14ac:dyDescent="0.25">
      <c r="B56" s="13" t="s">
        <v>38</v>
      </c>
      <c r="C56" s="33" t="s">
        <v>189</v>
      </c>
      <c r="D56" s="36" t="s">
        <v>11</v>
      </c>
      <c r="E56" s="15">
        <v>1</v>
      </c>
      <c r="F56" s="15"/>
      <c r="G56" s="16"/>
      <c r="H56" s="17"/>
      <c r="I56" s="18">
        <f t="shared" si="34"/>
        <v>0</v>
      </c>
      <c r="J56" s="19">
        <f t="shared" si="35"/>
        <v>0</v>
      </c>
    </row>
    <row r="57" spans="2:10" x14ac:dyDescent="0.25">
      <c r="B57" s="13" t="s">
        <v>39</v>
      </c>
      <c r="C57" s="33" t="s">
        <v>219</v>
      </c>
      <c r="D57" s="36" t="s">
        <v>11</v>
      </c>
      <c r="E57" s="15">
        <v>1</v>
      </c>
      <c r="F57" s="15"/>
      <c r="G57" s="16"/>
      <c r="H57" s="17"/>
      <c r="I57" s="18">
        <f t="shared" si="34"/>
        <v>0</v>
      </c>
      <c r="J57" s="19">
        <f t="shared" si="35"/>
        <v>0</v>
      </c>
    </row>
    <row r="58" spans="2:10" x14ac:dyDescent="0.25">
      <c r="B58" s="13" t="s">
        <v>122</v>
      </c>
      <c r="C58" s="33" t="s">
        <v>186</v>
      </c>
      <c r="D58" s="36" t="s">
        <v>11</v>
      </c>
      <c r="E58" s="15">
        <v>1</v>
      </c>
      <c r="F58" s="15"/>
      <c r="G58" s="16"/>
      <c r="H58" s="17"/>
      <c r="I58" s="18">
        <f t="shared" si="34"/>
        <v>0</v>
      </c>
      <c r="J58" s="19">
        <f t="shared" si="35"/>
        <v>0</v>
      </c>
    </row>
    <row r="59" spans="2:10" x14ac:dyDescent="0.25">
      <c r="B59" s="13" t="s">
        <v>187</v>
      </c>
      <c r="C59" s="33" t="s">
        <v>222</v>
      </c>
      <c r="D59" s="36" t="s">
        <v>11</v>
      </c>
      <c r="E59" s="15">
        <v>1</v>
      </c>
      <c r="F59" s="15"/>
      <c r="G59" s="16"/>
      <c r="H59" s="17"/>
      <c r="I59" s="18">
        <f t="shared" ref="I59:I64" si="36">H59+G59</f>
        <v>0</v>
      </c>
      <c r="J59" s="19">
        <f t="shared" ref="J59:J64" si="37">I59*F59</f>
        <v>0</v>
      </c>
    </row>
    <row r="60" spans="2:10" x14ac:dyDescent="0.25">
      <c r="B60" s="13" t="s">
        <v>188</v>
      </c>
      <c r="C60" s="33" t="s">
        <v>343</v>
      </c>
      <c r="D60" s="36" t="s">
        <v>11</v>
      </c>
      <c r="E60" s="15">
        <v>1</v>
      </c>
      <c r="F60" s="15"/>
      <c r="G60" s="16"/>
      <c r="H60" s="17"/>
      <c r="I60" s="18">
        <f t="shared" si="36"/>
        <v>0</v>
      </c>
      <c r="J60" s="19">
        <f t="shared" si="37"/>
        <v>0</v>
      </c>
    </row>
    <row r="61" spans="2:10" x14ac:dyDescent="0.25">
      <c r="B61" s="13" t="s">
        <v>191</v>
      </c>
      <c r="C61" s="33" t="s">
        <v>185</v>
      </c>
      <c r="D61" s="36" t="s">
        <v>11</v>
      </c>
      <c r="E61" s="15">
        <v>1</v>
      </c>
      <c r="F61" s="15"/>
      <c r="G61" s="16"/>
      <c r="H61" s="17"/>
      <c r="I61" s="18">
        <f t="shared" si="36"/>
        <v>0</v>
      </c>
      <c r="J61" s="19">
        <f t="shared" si="37"/>
        <v>0</v>
      </c>
    </row>
    <row r="62" spans="2:10" x14ac:dyDescent="0.25">
      <c r="B62" s="13" t="s">
        <v>223</v>
      </c>
      <c r="C62" s="33" t="s">
        <v>221</v>
      </c>
      <c r="D62" s="36" t="s">
        <v>11</v>
      </c>
      <c r="E62" s="15">
        <v>1</v>
      </c>
      <c r="F62" s="15"/>
      <c r="G62" s="16"/>
      <c r="H62" s="17"/>
      <c r="I62" s="18">
        <f t="shared" si="36"/>
        <v>0</v>
      </c>
      <c r="J62" s="19">
        <f t="shared" si="37"/>
        <v>0</v>
      </c>
    </row>
    <row r="63" spans="2:10" x14ac:dyDescent="0.25">
      <c r="B63" s="13" t="s">
        <v>224</v>
      </c>
      <c r="C63" s="33" t="s">
        <v>228</v>
      </c>
      <c r="D63" s="36" t="s">
        <v>11</v>
      </c>
      <c r="E63" s="15">
        <v>1</v>
      </c>
      <c r="F63" s="15"/>
      <c r="G63" s="16"/>
      <c r="H63" s="17"/>
      <c r="I63" s="18">
        <f t="shared" ref="I63" si="38">H63+G63</f>
        <v>0</v>
      </c>
      <c r="J63" s="19">
        <f t="shared" ref="J63" si="39">I63*F63</f>
        <v>0</v>
      </c>
    </row>
    <row r="64" spans="2:10" x14ac:dyDescent="0.25">
      <c r="B64" s="13" t="s">
        <v>229</v>
      </c>
      <c r="C64" s="33" t="s">
        <v>220</v>
      </c>
      <c r="D64" s="36" t="s">
        <v>11</v>
      </c>
      <c r="E64" s="15">
        <v>1</v>
      </c>
      <c r="F64" s="15"/>
      <c r="G64" s="16"/>
      <c r="H64" s="17"/>
      <c r="I64" s="18">
        <f t="shared" si="36"/>
        <v>0</v>
      </c>
      <c r="J64" s="19">
        <f t="shared" si="37"/>
        <v>0</v>
      </c>
    </row>
    <row r="65" spans="2:10" ht="24" x14ac:dyDescent="0.25">
      <c r="B65" s="13" t="s">
        <v>229</v>
      </c>
      <c r="C65" s="33" t="s">
        <v>342</v>
      </c>
      <c r="D65" s="36" t="s">
        <v>11</v>
      </c>
      <c r="E65" s="15">
        <v>1</v>
      </c>
      <c r="F65" s="15"/>
      <c r="G65" s="16"/>
      <c r="H65" s="17"/>
      <c r="I65" s="18">
        <f t="shared" ref="I65" si="40">H65+G65</f>
        <v>0</v>
      </c>
      <c r="J65" s="19">
        <f t="shared" ref="J65" si="41">I65*F65</f>
        <v>0</v>
      </c>
    </row>
    <row r="66" spans="2:10" x14ac:dyDescent="0.25">
      <c r="B66" s="4">
        <v>5</v>
      </c>
      <c r="C66" s="7" t="s">
        <v>231</v>
      </c>
      <c r="D66" s="8"/>
      <c r="E66" s="8"/>
      <c r="F66" s="8"/>
      <c r="G66" s="9"/>
      <c r="H66" s="10"/>
      <c r="I66" s="11"/>
      <c r="J66" s="12">
        <f>SUM(J67:J71)</f>
        <v>0</v>
      </c>
    </row>
    <row r="67" spans="2:10" x14ac:dyDescent="0.25">
      <c r="B67" s="13" t="s">
        <v>40</v>
      </c>
      <c r="C67" s="34" t="s">
        <v>232</v>
      </c>
      <c r="D67" s="14" t="s">
        <v>25</v>
      </c>
      <c r="E67" s="15">
        <f>(((2.87+3.78)*4)+(24.07*1)+((2.2+1.95+2.2+1.95)*9.52)+((2.29+0.86+5+0.15+2.03+4.35+0.2+4.35+7+4.24+4.1+4.1+4.43+3.55+1.76+1.12+0.8)*3.16))</f>
        <v>288.72879999999998</v>
      </c>
      <c r="F67" s="15"/>
      <c r="G67" s="16"/>
      <c r="H67" s="17"/>
      <c r="I67" s="18">
        <f t="shared" ref="I67" si="42">H67+G67</f>
        <v>0</v>
      </c>
      <c r="J67" s="19">
        <f>I67*F67</f>
        <v>0</v>
      </c>
    </row>
    <row r="68" spans="2:10" x14ac:dyDescent="0.25">
      <c r="B68" s="13" t="s">
        <v>41</v>
      </c>
      <c r="C68" s="34" t="s">
        <v>235</v>
      </c>
      <c r="D68" s="14" t="s">
        <v>25</v>
      </c>
      <c r="E68" s="15">
        <f>(7.65+8.65+18.79)*1.5</f>
        <v>52.635000000000005</v>
      </c>
      <c r="F68" s="15"/>
      <c r="G68" s="16"/>
      <c r="H68" s="17"/>
      <c r="I68" s="18">
        <f t="shared" ref="I68:I71" si="43">H68+G68</f>
        <v>0</v>
      </c>
      <c r="J68" s="19">
        <f t="shared" ref="J68:J71" si="44">I68*F68</f>
        <v>0</v>
      </c>
    </row>
    <row r="69" spans="2:10" x14ac:dyDescent="0.25">
      <c r="B69" s="13" t="s">
        <v>115</v>
      </c>
      <c r="C69" s="34" t="s">
        <v>233</v>
      </c>
      <c r="D69" s="14" t="s">
        <v>25</v>
      </c>
      <c r="E69" s="15">
        <f>(2.3+0.31+0.31+2.31+0.61+0.61+2.49+1.4)*3.16</f>
        <v>32.674400000000006</v>
      </c>
      <c r="F69" s="15"/>
      <c r="G69" s="16"/>
      <c r="H69" s="17"/>
      <c r="I69" s="18">
        <f t="shared" si="43"/>
        <v>0</v>
      </c>
      <c r="J69" s="19">
        <f t="shared" si="44"/>
        <v>0</v>
      </c>
    </row>
    <row r="70" spans="2:10" x14ac:dyDescent="0.25">
      <c r="B70" s="13" t="s">
        <v>163</v>
      </c>
      <c r="C70" s="34" t="s">
        <v>234</v>
      </c>
      <c r="D70" s="14" t="s">
        <v>25</v>
      </c>
      <c r="E70" s="15">
        <f>(0.5+8.7+0.5+2.6+0.5+0.5+8.7+0.5+3.16+0.5)*2</f>
        <v>52.32</v>
      </c>
      <c r="F70" s="15"/>
      <c r="G70" s="16"/>
      <c r="H70" s="17"/>
      <c r="I70" s="18">
        <f t="shared" si="43"/>
        <v>0</v>
      </c>
      <c r="J70" s="19">
        <f t="shared" si="44"/>
        <v>0</v>
      </c>
    </row>
    <row r="71" spans="2:10" x14ac:dyDescent="0.25">
      <c r="B71" s="13" t="s">
        <v>164</v>
      </c>
      <c r="C71" s="34" t="s">
        <v>237</v>
      </c>
      <c r="D71" s="14" t="s">
        <v>25</v>
      </c>
      <c r="E71" s="15">
        <f>(8.57+4.58+8.09)*1.7</f>
        <v>36.108000000000004</v>
      </c>
      <c r="F71" s="15"/>
      <c r="G71" s="16"/>
      <c r="H71" s="17"/>
      <c r="I71" s="18">
        <f t="shared" si="43"/>
        <v>0</v>
      </c>
      <c r="J71" s="19">
        <f t="shared" si="44"/>
        <v>0</v>
      </c>
    </row>
    <row r="72" spans="2:10" x14ac:dyDescent="0.25">
      <c r="B72" s="4">
        <v>6</v>
      </c>
      <c r="C72" s="7" t="s">
        <v>44</v>
      </c>
      <c r="D72" s="8"/>
      <c r="E72" s="8"/>
      <c r="F72" s="8"/>
      <c r="G72" s="9"/>
      <c r="H72" s="10"/>
      <c r="I72" s="11"/>
      <c r="J72" s="12">
        <f>SUM(J73:J74)</f>
        <v>0</v>
      </c>
    </row>
    <row r="73" spans="2:10" x14ac:dyDescent="0.25">
      <c r="B73" s="13" t="s">
        <v>43</v>
      </c>
      <c r="C73" s="34" t="s">
        <v>238</v>
      </c>
      <c r="D73" s="14" t="s">
        <v>25</v>
      </c>
      <c r="E73" s="15">
        <f>124+45</f>
        <v>169</v>
      </c>
      <c r="F73" s="15"/>
      <c r="G73" s="16"/>
      <c r="H73" s="17"/>
      <c r="I73" s="18">
        <f t="shared" ref="I73:I74" si="45">H73+G73</f>
        <v>0</v>
      </c>
      <c r="J73" s="19">
        <f>I73*F73</f>
        <v>0</v>
      </c>
    </row>
    <row r="74" spans="2:10" x14ac:dyDescent="0.25">
      <c r="B74" s="13" t="s">
        <v>230</v>
      </c>
      <c r="C74" s="34" t="s">
        <v>239</v>
      </c>
      <c r="D74" s="14" t="s">
        <v>25</v>
      </c>
      <c r="E74" s="15">
        <f>5.24+5.24+21.53+69+53</f>
        <v>154.01</v>
      </c>
      <c r="F74" s="15"/>
      <c r="G74" s="16"/>
      <c r="H74" s="17"/>
      <c r="I74" s="18">
        <f t="shared" si="45"/>
        <v>0</v>
      </c>
      <c r="J74" s="19">
        <f>I74*F74</f>
        <v>0</v>
      </c>
    </row>
    <row r="75" spans="2:10" x14ac:dyDescent="0.25">
      <c r="B75" s="4">
        <v>7</v>
      </c>
      <c r="C75" s="7" t="s">
        <v>47</v>
      </c>
      <c r="D75" s="8"/>
      <c r="E75" s="8"/>
      <c r="F75" s="8"/>
      <c r="G75" s="9"/>
      <c r="H75" s="10"/>
      <c r="I75" s="11"/>
      <c r="J75" s="12">
        <f>SUM(J76:J83)</f>
        <v>0</v>
      </c>
    </row>
    <row r="76" spans="2:10" x14ac:dyDescent="0.25">
      <c r="B76" s="13" t="s">
        <v>45</v>
      </c>
      <c r="C76" s="33" t="s">
        <v>240</v>
      </c>
      <c r="D76" s="14" t="s">
        <v>25</v>
      </c>
      <c r="E76" s="15">
        <f>1321-76-36-11-3.6-3.6</f>
        <v>1190.8000000000002</v>
      </c>
      <c r="F76" s="15"/>
      <c r="G76" s="16"/>
      <c r="H76" s="17"/>
      <c r="I76" s="18">
        <f t="shared" ref="I76:I78" si="46">H76+G76</f>
        <v>0</v>
      </c>
      <c r="J76" s="19">
        <f t="shared" ref="J76:J78" si="47">I76*F76</f>
        <v>0</v>
      </c>
    </row>
    <row r="77" spans="2:10" x14ac:dyDescent="0.25">
      <c r="B77" s="13" t="s">
        <v>46</v>
      </c>
      <c r="C77" s="33" t="s">
        <v>250</v>
      </c>
      <c r="D77" s="14" t="s">
        <v>25</v>
      </c>
      <c r="E77" s="15">
        <f>185+185+200+131</f>
        <v>701</v>
      </c>
      <c r="F77" s="15"/>
      <c r="G77" s="16"/>
      <c r="H77" s="17"/>
      <c r="I77" s="18">
        <f t="shared" si="46"/>
        <v>0</v>
      </c>
      <c r="J77" s="19">
        <f t="shared" si="47"/>
        <v>0</v>
      </c>
    </row>
    <row r="78" spans="2:10" x14ac:dyDescent="0.25">
      <c r="B78" s="13" t="s">
        <v>148</v>
      </c>
      <c r="C78" s="33" t="s">
        <v>241</v>
      </c>
      <c r="D78" s="14" t="s">
        <v>25</v>
      </c>
      <c r="E78" s="15">
        <f>(8+23+78.89+89.52+28.45+5.25+5.25)</f>
        <v>238.35999999999999</v>
      </c>
      <c r="F78" s="15"/>
      <c r="G78" s="16"/>
      <c r="H78" s="17"/>
      <c r="I78" s="18">
        <f t="shared" si="46"/>
        <v>0</v>
      </c>
      <c r="J78" s="19">
        <f t="shared" si="47"/>
        <v>0</v>
      </c>
    </row>
    <row r="79" spans="2:10" x14ac:dyDescent="0.25">
      <c r="B79" s="13" t="s">
        <v>99</v>
      </c>
      <c r="C79" s="33" t="s">
        <v>242</v>
      </c>
      <c r="D79" s="14" t="s">
        <v>25</v>
      </c>
      <c r="E79" s="15">
        <f>31.2+26+27+220+13</f>
        <v>317.2</v>
      </c>
      <c r="F79" s="15"/>
      <c r="G79" s="16"/>
      <c r="H79" s="17"/>
      <c r="I79" s="18">
        <f t="shared" ref="I79:I83" si="48">H79+G79</f>
        <v>0</v>
      </c>
      <c r="J79" s="19">
        <f t="shared" ref="J79:J83" si="49">I79*F79</f>
        <v>0</v>
      </c>
    </row>
    <row r="80" spans="2:10" x14ac:dyDescent="0.25">
      <c r="B80" s="13" t="s">
        <v>100</v>
      </c>
      <c r="C80" s="33" t="s">
        <v>236</v>
      </c>
      <c r="D80" s="14" t="s">
        <v>42</v>
      </c>
      <c r="E80" s="15">
        <f>2.93+52.15+8.7+8.7+1+3.54+13.58+1.68+3.1+1.2+3.51+8.7+8.7+1+3.54+3+1.57+5.56+3.3+11+11+2+2.4+2.26</f>
        <v>164.12000000000003</v>
      </c>
      <c r="F80" s="15"/>
      <c r="G80" s="16"/>
      <c r="H80" s="17"/>
      <c r="I80" s="18">
        <f t="shared" si="48"/>
        <v>0</v>
      </c>
      <c r="J80" s="19">
        <f t="shared" si="49"/>
        <v>0</v>
      </c>
    </row>
    <row r="81" spans="2:10" x14ac:dyDescent="0.25">
      <c r="B81" s="13" t="s">
        <v>149</v>
      </c>
      <c r="C81" s="33" t="s">
        <v>243</v>
      </c>
      <c r="D81" s="14" t="s">
        <v>42</v>
      </c>
      <c r="E81" s="15">
        <v>135</v>
      </c>
      <c r="F81" s="15"/>
      <c r="G81" s="16"/>
      <c r="H81" s="17"/>
      <c r="I81" s="18">
        <f t="shared" si="48"/>
        <v>0</v>
      </c>
      <c r="J81" s="19">
        <f t="shared" si="49"/>
        <v>0</v>
      </c>
    </row>
    <row r="82" spans="2:10" x14ac:dyDescent="0.25">
      <c r="B82" s="13" t="s">
        <v>101</v>
      </c>
      <c r="C82" s="33" t="s">
        <v>244</v>
      </c>
      <c r="D82" s="14" t="s">
        <v>42</v>
      </c>
      <c r="E82" s="15">
        <f>4+2+0.5+0.6+1.9+2.2+1.96+3.9+1.85+16+16+7.07+7.07+76+36+11+3.6+3.6</f>
        <v>195.25</v>
      </c>
      <c r="F82" s="15"/>
      <c r="G82" s="16"/>
      <c r="H82" s="17"/>
      <c r="I82" s="18">
        <f t="shared" si="48"/>
        <v>0</v>
      </c>
      <c r="J82" s="19">
        <f t="shared" si="49"/>
        <v>0</v>
      </c>
    </row>
    <row r="83" spans="2:10" x14ac:dyDescent="0.25">
      <c r="B83" s="13" t="s">
        <v>102</v>
      </c>
      <c r="C83" s="33" t="s">
        <v>254</v>
      </c>
      <c r="D83" s="14" t="s">
        <v>27</v>
      </c>
      <c r="E83" s="15">
        <v>10</v>
      </c>
      <c r="F83" s="15"/>
      <c r="G83" s="16"/>
      <c r="H83" s="17"/>
      <c r="I83" s="18">
        <f t="shared" si="48"/>
        <v>0</v>
      </c>
      <c r="J83" s="19">
        <f t="shared" si="49"/>
        <v>0</v>
      </c>
    </row>
    <row r="84" spans="2:10" x14ac:dyDescent="0.25">
      <c r="B84" s="4">
        <v>8</v>
      </c>
      <c r="C84" s="7" t="s">
        <v>49</v>
      </c>
      <c r="D84" s="8"/>
      <c r="E84" s="8"/>
      <c r="F84" s="8"/>
      <c r="G84" s="9"/>
      <c r="H84" s="10"/>
      <c r="I84" s="11"/>
      <c r="J84" s="12">
        <f>SUM(J85:J86)</f>
        <v>0</v>
      </c>
    </row>
    <row r="85" spans="2:10" x14ac:dyDescent="0.25">
      <c r="B85" s="13" t="s">
        <v>48</v>
      </c>
      <c r="C85" s="34" t="s">
        <v>51</v>
      </c>
      <c r="D85" s="14" t="s">
        <v>25</v>
      </c>
      <c r="E85" s="15">
        <f>E78+E76+76+36+11+3.6+3.6+E79</f>
        <v>1876.56</v>
      </c>
      <c r="F85" s="15"/>
      <c r="G85" s="16"/>
      <c r="H85" s="17"/>
      <c r="I85" s="18">
        <f>H85+G85</f>
        <v>0</v>
      </c>
      <c r="J85" s="19">
        <f>I85*F85</f>
        <v>0</v>
      </c>
    </row>
    <row r="86" spans="2:10" x14ac:dyDescent="0.25">
      <c r="B86" s="13" t="s">
        <v>48</v>
      </c>
      <c r="C86" s="34" t="s">
        <v>344</v>
      </c>
      <c r="D86" s="14" t="s">
        <v>11</v>
      </c>
      <c r="E86" s="15">
        <v>1</v>
      </c>
      <c r="F86" s="15"/>
      <c r="G86" s="16"/>
      <c r="H86" s="17"/>
      <c r="I86" s="18">
        <f>H86+G86</f>
        <v>0</v>
      </c>
      <c r="J86" s="19">
        <f>I86*F86</f>
        <v>0</v>
      </c>
    </row>
    <row r="87" spans="2:10" x14ac:dyDescent="0.25">
      <c r="B87" s="4">
        <v>9</v>
      </c>
      <c r="C87" s="7" t="s">
        <v>52</v>
      </c>
      <c r="D87" s="8"/>
      <c r="E87" s="8"/>
      <c r="F87" s="8"/>
      <c r="G87" s="9"/>
      <c r="H87" s="10"/>
      <c r="I87" s="11"/>
      <c r="J87" s="12">
        <f>SUM(J88:J97)</f>
        <v>0</v>
      </c>
    </row>
    <row r="88" spans="2:10" x14ac:dyDescent="0.25">
      <c r="B88" s="13" t="s">
        <v>50</v>
      </c>
      <c r="C88" s="33" t="s">
        <v>54</v>
      </c>
      <c r="D88" s="14" t="s">
        <v>25</v>
      </c>
      <c r="E88" s="17">
        <f>((E67+E68+E69+E70)*2)</f>
        <v>852.71639999999991</v>
      </c>
      <c r="F88" s="17"/>
      <c r="G88" s="16"/>
      <c r="H88" s="17"/>
      <c r="I88" s="18">
        <f>H88+G88</f>
        <v>0</v>
      </c>
      <c r="J88" s="19">
        <f t="shared" ref="J88:J93" si="50">I88*F88</f>
        <v>0</v>
      </c>
    </row>
    <row r="89" spans="2:10" x14ac:dyDescent="0.25">
      <c r="B89" s="13" t="s">
        <v>103</v>
      </c>
      <c r="C89" s="33" t="s">
        <v>56</v>
      </c>
      <c r="D89" s="14" t="s">
        <v>25</v>
      </c>
      <c r="E89" s="17">
        <f>E88</f>
        <v>852.71639999999991</v>
      </c>
      <c r="F89" s="17"/>
      <c r="G89" s="16"/>
      <c r="H89" s="17"/>
      <c r="I89" s="18">
        <f>H89+G89</f>
        <v>0</v>
      </c>
      <c r="J89" s="19">
        <f t="shared" si="50"/>
        <v>0</v>
      </c>
    </row>
    <row r="90" spans="2:10" x14ac:dyDescent="0.25">
      <c r="B90" s="13" t="s">
        <v>104</v>
      </c>
      <c r="C90" s="33" t="s">
        <v>125</v>
      </c>
      <c r="D90" s="14" t="s">
        <v>25</v>
      </c>
      <c r="E90" s="17">
        <f>E92+E93+E73+E74</f>
        <v>1055.7312000000002</v>
      </c>
      <c r="F90" s="17"/>
      <c r="G90" s="16"/>
      <c r="H90" s="17"/>
      <c r="I90" s="18">
        <f>H90+G90</f>
        <v>0</v>
      </c>
      <c r="J90" s="19">
        <f t="shared" si="50"/>
        <v>0</v>
      </c>
    </row>
    <row r="91" spans="2:10" x14ac:dyDescent="0.25">
      <c r="B91" s="13" t="s">
        <v>105</v>
      </c>
      <c r="C91" s="33" t="s">
        <v>245</v>
      </c>
      <c r="D91" s="14" t="s">
        <v>25</v>
      </c>
      <c r="E91" s="17">
        <f>((3.78+2.87)*3)+((10+19+8.65)*2*1.5)+((7.68+37+27.64+24.07)*1.2)+((2.2+2.2+1.95+1.95)*9)+((135+21.28)*3.16)+50</f>
        <v>867.11279999999999</v>
      </c>
      <c r="F91" s="17"/>
      <c r="G91" s="16"/>
      <c r="H91" s="17"/>
      <c r="I91" s="18">
        <f t="shared" ref="I91:I93" si="51">H91+G91</f>
        <v>0</v>
      </c>
      <c r="J91" s="19">
        <f t="shared" si="50"/>
        <v>0</v>
      </c>
    </row>
    <row r="92" spans="2:10" x14ac:dyDescent="0.25">
      <c r="B92" s="13" t="s">
        <v>106</v>
      </c>
      <c r="C92" s="33" t="s">
        <v>251</v>
      </c>
      <c r="D92" s="14" t="s">
        <v>25</v>
      </c>
      <c r="E92" s="17">
        <f>((7.34+16+5.33+5.65+2.56+2.67+8.7+8.7+1+0.6+2.5+2.5+6.08+5+5+2.6+2.6+1+8.7+8.7+1+2.5+2.5+3.15+3.15+1+5+5+2.78+2.5+1.4+1.4+5+5+7.5+4.68+3.85+1.93)*3.16)+50</f>
        <v>563.72120000000007</v>
      </c>
      <c r="F92" s="17"/>
      <c r="G92" s="16"/>
      <c r="H92" s="17"/>
      <c r="I92" s="18">
        <f t="shared" ref="I92" si="52">H92+G92</f>
        <v>0</v>
      </c>
      <c r="J92" s="19">
        <f t="shared" ref="J92" si="53">I92*F92</f>
        <v>0</v>
      </c>
    </row>
    <row r="93" spans="2:10" x14ac:dyDescent="0.25">
      <c r="B93" s="13" t="s">
        <v>107</v>
      </c>
      <c r="C93" s="33" t="s">
        <v>252</v>
      </c>
      <c r="D93" s="14" t="s">
        <v>25</v>
      </c>
      <c r="E93" s="17">
        <f>E73</f>
        <v>169</v>
      </c>
      <c r="F93" s="17"/>
      <c r="G93" s="16"/>
      <c r="H93" s="17"/>
      <c r="I93" s="18">
        <f t="shared" si="51"/>
        <v>0</v>
      </c>
      <c r="J93" s="19">
        <f t="shared" si="50"/>
        <v>0</v>
      </c>
    </row>
    <row r="94" spans="2:10" x14ac:dyDescent="0.25">
      <c r="B94" s="13" t="s">
        <v>108</v>
      </c>
      <c r="C94" s="34" t="s">
        <v>253</v>
      </c>
      <c r="D94" s="14" t="s">
        <v>25</v>
      </c>
      <c r="E94" s="17">
        <f>E74+53+69+22</f>
        <v>298.01</v>
      </c>
      <c r="F94" s="17"/>
      <c r="G94" s="16"/>
      <c r="H94" s="17"/>
      <c r="I94" s="18">
        <f t="shared" ref="I94" si="54">H94+G94</f>
        <v>0</v>
      </c>
      <c r="J94" s="19">
        <f t="shared" ref="J94" si="55">I94*F94</f>
        <v>0</v>
      </c>
    </row>
    <row r="95" spans="2:10" x14ac:dyDescent="0.25">
      <c r="B95" s="13" t="s">
        <v>123</v>
      </c>
      <c r="C95" s="34" t="s">
        <v>273</v>
      </c>
      <c r="D95" s="14" t="s">
        <v>25</v>
      </c>
      <c r="E95" s="17">
        <f>(2.1*0.8)+(E115*0.05*2.5)+(E116*2*0.05)+(32*0.05)</f>
        <v>8.3049999999999997</v>
      </c>
      <c r="F95" s="17"/>
      <c r="G95" s="16"/>
      <c r="H95" s="17"/>
      <c r="I95" s="18">
        <f t="shared" ref="I95" si="56">H95+G95</f>
        <v>0</v>
      </c>
      <c r="J95" s="19">
        <f t="shared" ref="J95" si="57">I95*F95</f>
        <v>0</v>
      </c>
    </row>
    <row r="96" spans="2:10" x14ac:dyDescent="0.25">
      <c r="B96" s="13" t="s">
        <v>142</v>
      </c>
      <c r="C96" s="34" t="s">
        <v>246</v>
      </c>
      <c r="D96" s="14" t="s">
        <v>25</v>
      </c>
      <c r="E96" s="17">
        <f>56.23+8+12+4.15</f>
        <v>80.38</v>
      </c>
      <c r="F96" s="17"/>
      <c r="G96" s="16"/>
      <c r="H96" s="17"/>
      <c r="I96" s="18">
        <f t="shared" ref="I96:I97" si="58">H96+G96</f>
        <v>0</v>
      </c>
      <c r="J96" s="19">
        <f t="shared" ref="J96:J97" si="59">I96*F96</f>
        <v>0</v>
      </c>
    </row>
    <row r="97" spans="2:10" x14ac:dyDescent="0.25">
      <c r="B97" s="13" t="s">
        <v>257</v>
      </c>
      <c r="C97" s="34" t="s">
        <v>249</v>
      </c>
      <c r="D97" s="14" t="s">
        <v>25</v>
      </c>
      <c r="E97" s="17">
        <v>40</v>
      </c>
      <c r="F97" s="17"/>
      <c r="G97" s="16"/>
      <c r="H97" s="17"/>
      <c r="I97" s="18">
        <f t="shared" si="58"/>
        <v>0</v>
      </c>
      <c r="J97" s="19">
        <f t="shared" si="59"/>
        <v>0</v>
      </c>
    </row>
    <row r="98" spans="2:10" x14ac:dyDescent="0.25">
      <c r="B98" s="4">
        <v>10</v>
      </c>
      <c r="C98" s="7" t="s">
        <v>133</v>
      </c>
      <c r="D98" s="8"/>
      <c r="E98" s="8"/>
      <c r="F98" s="8"/>
      <c r="G98" s="9"/>
      <c r="H98" s="10"/>
      <c r="I98" s="11"/>
      <c r="J98" s="12">
        <f>SUM(J99:J101)</f>
        <v>0</v>
      </c>
    </row>
    <row r="99" spans="2:10" x14ac:dyDescent="0.25">
      <c r="B99" s="13" t="s">
        <v>53</v>
      </c>
      <c r="C99" s="34" t="s">
        <v>255</v>
      </c>
      <c r="D99" s="14" t="s">
        <v>25</v>
      </c>
      <c r="E99" s="17">
        <v>12</v>
      </c>
      <c r="F99" s="17"/>
      <c r="G99" s="16"/>
      <c r="H99" s="17"/>
      <c r="I99" s="18">
        <f t="shared" ref="I99" si="60">H99+G99</f>
        <v>0</v>
      </c>
      <c r="J99" s="19">
        <f t="shared" ref="J99" si="61">I99*F99</f>
        <v>0</v>
      </c>
    </row>
    <row r="100" spans="2:10" x14ac:dyDescent="0.25">
      <c r="B100" s="13" t="s">
        <v>55</v>
      </c>
      <c r="C100" s="33" t="s">
        <v>256</v>
      </c>
      <c r="D100" s="14" t="s">
        <v>27</v>
      </c>
      <c r="E100" s="15">
        <v>5</v>
      </c>
      <c r="F100" s="15"/>
      <c r="G100" s="16"/>
      <c r="H100" s="17"/>
      <c r="I100" s="18">
        <f t="shared" ref="I100" si="62">H100+G100</f>
        <v>0</v>
      </c>
      <c r="J100" s="19">
        <f t="shared" ref="J100" si="63">I100*F100</f>
        <v>0</v>
      </c>
    </row>
    <row r="101" spans="2:10" x14ac:dyDescent="0.25">
      <c r="B101" s="13" t="s">
        <v>57</v>
      </c>
      <c r="C101" s="33" t="s">
        <v>157</v>
      </c>
      <c r="D101" s="14" t="s">
        <v>32</v>
      </c>
      <c r="E101" s="15">
        <f>0.9+0.9+5.2+1.2+0.9+0.9</f>
        <v>10</v>
      </c>
      <c r="F101" s="15"/>
      <c r="G101" s="16"/>
      <c r="H101" s="17"/>
      <c r="I101" s="18">
        <f t="shared" ref="I101" si="64">H101+G101</f>
        <v>0</v>
      </c>
      <c r="J101" s="19">
        <f t="shared" ref="J101" si="65">I101*F101</f>
        <v>0</v>
      </c>
    </row>
    <row r="102" spans="2:10" x14ac:dyDescent="0.25">
      <c r="B102" s="4">
        <v>11</v>
      </c>
      <c r="C102" s="7" t="s">
        <v>124</v>
      </c>
      <c r="D102" s="8"/>
      <c r="E102" s="8"/>
      <c r="F102" s="8"/>
      <c r="G102" s="9"/>
      <c r="H102" s="10"/>
      <c r="I102" s="11"/>
      <c r="J102" s="12">
        <f>SUM(J103:J117)</f>
        <v>0</v>
      </c>
    </row>
    <row r="103" spans="2:10" x14ac:dyDescent="0.25">
      <c r="B103" s="13" t="s">
        <v>134</v>
      </c>
      <c r="C103" s="33" t="s">
        <v>258</v>
      </c>
      <c r="D103" s="14" t="s">
        <v>27</v>
      </c>
      <c r="E103" s="17">
        <v>4</v>
      </c>
      <c r="F103" s="17"/>
      <c r="G103" s="16"/>
      <c r="H103" s="17"/>
      <c r="I103" s="18">
        <f t="shared" ref="I103:I111" si="66">H103+G103</f>
        <v>0</v>
      </c>
      <c r="J103" s="19">
        <f t="shared" ref="J103:J117" si="67">I103*F103</f>
        <v>0</v>
      </c>
    </row>
    <row r="104" spans="2:10" ht="24" x14ac:dyDescent="0.25">
      <c r="B104" s="13" t="s">
        <v>58</v>
      </c>
      <c r="C104" s="33" t="s">
        <v>259</v>
      </c>
      <c r="D104" s="14" t="s">
        <v>27</v>
      </c>
      <c r="E104" s="17">
        <v>3</v>
      </c>
      <c r="F104" s="17"/>
      <c r="G104" s="16"/>
      <c r="H104" s="17"/>
      <c r="I104" s="18">
        <f t="shared" ref="I104" si="68">H104+G104</f>
        <v>0</v>
      </c>
      <c r="J104" s="19">
        <f t="shared" ref="J104" si="69">I104*F104</f>
        <v>0</v>
      </c>
    </row>
    <row r="105" spans="2:10" ht="24" x14ac:dyDescent="0.25">
      <c r="B105" s="13" t="s">
        <v>59</v>
      </c>
      <c r="C105" s="33" t="s">
        <v>260</v>
      </c>
      <c r="D105" s="14" t="s">
        <v>27</v>
      </c>
      <c r="E105" s="17">
        <v>1</v>
      </c>
      <c r="F105" s="17"/>
      <c r="G105" s="16"/>
      <c r="H105" s="17"/>
      <c r="I105" s="18">
        <f t="shared" ref="I105" si="70">H105+G105</f>
        <v>0</v>
      </c>
      <c r="J105" s="19">
        <f t="shared" ref="J105" si="71">I105*F105</f>
        <v>0</v>
      </c>
    </row>
    <row r="106" spans="2:10" ht="36" x14ac:dyDescent="0.25">
      <c r="B106" s="13" t="s">
        <v>60</v>
      </c>
      <c r="C106" s="33" t="s">
        <v>261</v>
      </c>
      <c r="D106" s="14" t="s">
        <v>27</v>
      </c>
      <c r="E106" s="17">
        <v>2</v>
      </c>
      <c r="F106" s="17"/>
      <c r="G106" s="16"/>
      <c r="H106" s="17"/>
      <c r="I106" s="18">
        <f t="shared" ref="I106" si="72">H106+G106</f>
        <v>0</v>
      </c>
      <c r="J106" s="19">
        <f t="shared" ref="J106" si="73">I106*F106</f>
        <v>0</v>
      </c>
    </row>
    <row r="107" spans="2:10" ht="24" x14ac:dyDescent="0.25">
      <c r="B107" s="13" t="s">
        <v>135</v>
      </c>
      <c r="C107" s="33" t="s">
        <v>262</v>
      </c>
      <c r="D107" s="14" t="s">
        <v>27</v>
      </c>
      <c r="E107" s="17">
        <v>1</v>
      </c>
      <c r="F107" s="17"/>
      <c r="G107" s="16"/>
      <c r="H107" s="17"/>
      <c r="I107" s="18">
        <f t="shared" ref="I107" si="74">H107+G107</f>
        <v>0</v>
      </c>
      <c r="J107" s="19">
        <f t="shared" ref="J107" si="75">I107*F107</f>
        <v>0</v>
      </c>
    </row>
    <row r="108" spans="2:10" x14ac:dyDescent="0.25">
      <c r="B108" s="13" t="s">
        <v>136</v>
      </c>
      <c r="C108" s="34" t="s">
        <v>263</v>
      </c>
      <c r="D108" s="14" t="s">
        <v>27</v>
      </c>
      <c r="E108" s="17">
        <v>1</v>
      </c>
      <c r="F108" s="17"/>
      <c r="G108" s="16"/>
      <c r="H108" s="17"/>
      <c r="I108" s="18">
        <f t="shared" ref="I108" si="76">H108+G108</f>
        <v>0</v>
      </c>
      <c r="J108" s="19">
        <f t="shared" ref="J108" si="77">I108*F108</f>
        <v>0</v>
      </c>
    </row>
    <row r="109" spans="2:10" x14ac:dyDescent="0.25">
      <c r="B109" s="13" t="s">
        <v>137</v>
      </c>
      <c r="C109" s="34" t="s">
        <v>264</v>
      </c>
      <c r="D109" s="14" t="s">
        <v>27</v>
      </c>
      <c r="E109" s="17">
        <v>1</v>
      </c>
      <c r="F109" s="17"/>
      <c r="G109" s="16"/>
      <c r="H109" s="17"/>
      <c r="I109" s="18">
        <f t="shared" ref="I109" si="78">H109+G109</f>
        <v>0</v>
      </c>
      <c r="J109" s="19">
        <f t="shared" ref="J109" si="79">I109*F109</f>
        <v>0</v>
      </c>
    </row>
    <row r="110" spans="2:10" ht="24" x14ac:dyDescent="0.25">
      <c r="B110" s="13" t="s">
        <v>138</v>
      </c>
      <c r="C110" s="34" t="s">
        <v>265</v>
      </c>
      <c r="D110" s="14" t="s">
        <v>27</v>
      </c>
      <c r="E110" s="17">
        <v>1</v>
      </c>
      <c r="F110" s="17"/>
      <c r="G110" s="16"/>
      <c r="H110" s="17"/>
      <c r="I110" s="18">
        <f t="shared" ref="I110" si="80">H110+G110</f>
        <v>0</v>
      </c>
      <c r="J110" s="19">
        <f t="shared" ref="J110" si="81">I110*F110</f>
        <v>0</v>
      </c>
    </row>
    <row r="111" spans="2:10" x14ac:dyDescent="0.25">
      <c r="B111" s="13" t="s">
        <v>139</v>
      </c>
      <c r="C111" s="33" t="s">
        <v>266</v>
      </c>
      <c r="D111" s="14" t="s">
        <v>27</v>
      </c>
      <c r="E111" s="17">
        <v>1</v>
      </c>
      <c r="F111" s="17"/>
      <c r="G111" s="16"/>
      <c r="H111" s="17"/>
      <c r="I111" s="18">
        <f t="shared" si="66"/>
        <v>0</v>
      </c>
      <c r="J111" s="19">
        <f t="shared" si="67"/>
        <v>0</v>
      </c>
    </row>
    <row r="112" spans="2:10" x14ac:dyDescent="0.25">
      <c r="B112" s="13"/>
      <c r="C112" s="33" t="s">
        <v>349</v>
      </c>
      <c r="D112" s="14" t="s">
        <v>27</v>
      </c>
      <c r="E112" s="17">
        <v>2</v>
      </c>
      <c r="F112" s="17"/>
      <c r="G112" s="16"/>
      <c r="H112" s="17"/>
      <c r="I112" s="18">
        <f t="shared" ref="I112" si="82">H112+G112</f>
        <v>0</v>
      </c>
      <c r="J112" s="19">
        <f t="shared" ref="J112" si="83">I112*F112</f>
        <v>0</v>
      </c>
    </row>
    <row r="113" spans="2:10" x14ac:dyDescent="0.25">
      <c r="B113" s="13" t="s">
        <v>140</v>
      </c>
      <c r="C113" s="33" t="s">
        <v>268</v>
      </c>
      <c r="D113" s="14" t="s">
        <v>25</v>
      </c>
      <c r="E113" s="17">
        <f>33+16.41+2.7+9.36+1.57</f>
        <v>63.04</v>
      </c>
      <c r="F113" s="17"/>
      <c r="G113" s="16"/>
      <c r="H113" s="17"/>
      <c r="I113" s="18">
        <f t="shared" ref="I113" si="84">H113+G113</f>
        <v>0</v>
      </c>
      <c r="J113" s="19">
        <f t="shared" si="67"/>
        <v>0</v>
      </c>
    </row>
    <row r="114" spans="2:10" x14ac:dyDescent="0.25">
      <c r="B114" s="13" t="s">
        <v>141</v>
      </c>
      <c r="C114" s="33" t="s">
        <v>269</v>
      </c>
      <c r="D114" s="14" t="s">
        <v>25</v>
      </c>
      <c r="E114" s="17">
        <f>25*1.1</f>
        <v>27.500000000000004</v>
      </c>
      <c r="F114" s="17"/>
      <c r="G114" s="16"/>
      <c r="H114" s="17"/>
      <c r="I114" s="18">
        <f t="shared" ref="I114:I117" si="85">H114+G114</f>
        <v>0</v>
      </c>
      <c r="J114" s="19">
        <f t="shared" si="67"/>
        <v>0</v>
      </c>
    </row>
    <row r="115" spans="2:10" x14ac:dyDescent="0.25">
      <c r="B115" s="13" t="s">
        <v>143</v>
      </c>
      <c r="C115" s="33" t="s">
        <v>272</v>
      </c>
      <c r="D115" s="14" t="s">
        <v>42</v>
      </c>
      <c r="E115" s="17">
        <v>19</v>
      </c>
      <c r="F115" s="17"/>
      <c r="G115" s="16"/>
      <c r="H115" s="17"/>
      <c r="I115" s="18"/>
      <c r="J115" s="19"/>
    </row>
    <row r="116" spans="2:10" x14ac:dyDescent="0.25">
      <c r="B116" s="13" t="s">
        <v>150</v>
      </c>
      <c r="C116" s="33" t="s">
        <v>274</v>
      </c>
      <c r="D116" s="14" t="s">
        <v>42</v>
      </c>
      <c r="E116" s="17">
        <f>9+1.5+16</f>
        <v>26.5</v>
      </c>
      <c r="F116" s="17"/>
      <c r="G116" s="16"/>
      <c r="H116" s="17"/>
      <c r="I116" s="18">
        <f t="shared" si="85"/>
        <v>0</v>
      </c>
      <c r="J116" s="19">
        <f t="shared" si="67"/>
        <v>0</v>
      </c>
    </row>
    <row r="117" spans="2:10" x14ac:dyDescent="0.25">
      <c r="B117" s="13" t="s">
        <v>151</v>
      </c>
      <c r="C117" s="33" t="s">
        <v>275</v>
      </c>
      <c r="D117" s="14" t="s">
        <v>25</v>
      </c>
      <c r="E117" s="17">
        <f>(11.15+11+6+7+3.83+3+11.16+11+2.8+2.8+7+2.82+2.8)*1.8</f>
        <v>148.24799999999999</v>
      </c>
      <c r="F117" s="17"/>
      <c r="G117" s="16"/>
      <c r="H117" s="17"/>
      <c r="I117" s="18">
        <f t="shared" si="85"/>
        <v>0</v>
      </c>
      <c r="J117" s="19">
        <f t="shared" si="67"/>
        <v>0</v>
      </c>
    </row>
    <row r="118" spans="2:10" x14ac:dyDescent="0.25">
      <c r="B118" s="4">
        <v>12</v>
      </c>
      <c r="C118" s="7" t="s">
        <v>64</v>
      </c>
      <c r="D118" s="8"/>
      <c r="E118" s="8"/>
      <c r="F118" s="8"/>
      <c r="G118" s="9"/>
      <c r="H118" s="10"/>
      <c r="I118" s="11"/>
      <c r="J118" s="12">
        <f>SUM(J119:J128)</f>
        <v>0</v>
      </c>
    </row>
    <row r="119" spans="2:10" ht="24" x14ac:dyDescent="0.25">
      <c r="B119" s="22" t="s">
        <v>61</v>
      </c>
      <c r="C119" s="21" t="s">
        <v>277</v>
      </c>
      <c r="D119" s="14" t="s">
        <v>27</v>
      </c>
      <c r="E119" s="15">
        <v>43</v>
      </c>
      <c r="F119" s="15"/>
      <c r="G119" s="16"/>
      <c r="H119" s="17"/>
      <c r="I119" s="18">
        <f t="shared" ref="I119:I123" si="86">H119+G119</f>
        <v>0</v>
      </c>
      <c r="J119" s="19">
        <f t="shared" ref="J119:J123" si="87">I119*F119</f>
        <v>0</v>
      </c>
    </row>
    <row r="120" spans="2:10" x14ac:dyDescent="0.25">
      <c r="B120" s="22" t="s">
        <v>62</v>
      </c>
      <c r="C120" s="21" t="s">
        <v>276</v>
      </c>
      <c r="D120" s="14" t="s">
        <v>27</v>
      </c>
      <c r="E120" s="15">
        <v>14</v>
      </c>
      <c r="F120" s="15"/>
      <c r="G120" s="16"/>
      <c r="H120" s="17"/>
      <c r="I120" s="18">
        <f t="shared" si="86"/>
        <v>0</v>
      </c>
      <c r="J120" s="19">
        <f t="shared" si="87"/>
        <v>0</v>
      </c>
    </row>
    <row r="121" spans="2:10" ht="24" x14ac:dyDescent="0.25">
      <c r="B121" s="22" t="s">
        <v>63</v>
      </c>
      <c r="C121" s="21" t="s">
        <v>278</v>
      </c>
      <c r="D121" s="14" t="s">
        <v>27</v>
      </c>
      <c r="E121" s="15">
        <v>7</v>
      </c>
      <c r="F121" s="15"/>
      <c r="G121" s="16"/>
      <c r="H121" s="17"/>
      <c r="I121" s="18">
        <f t="shared" si="86"/>
        <v>0</v>
      </c>
      <c r="J121" s="19">
        <f t="shared" si="87"/>
        <v>0</v>
      </c>
    </row>
    <row r="122" spans="2:10" ht="24" x14ac:dyDescent="0.25">
      <c r="B122" s="22" t="s">
        <v>146</v>
      </c>
      <c r="C122" s="21" t="s">
        <v>279</v>
      </c>
      <c r="D122" s="14" t="s">
        <v>27</v>
      </c>
      <c r="E122" s="15">
        <v>46</v>
      </c>
      <c r="F122" s="15"/>
      <c r="G122" s="16"/>
      <c r="H122" s="17"/>
      <c r="I122" s="18">
        <f t="shared" si="86"/>
        <v>0</v>
      </c>
      <c r="J122" s="19">
        <f t="shared" si="87"/>
        <v>0</v>
      </c>
    </row>
    <row r="123" spans="2:10" x14ac:dyDescent="0.25">
      <c r="B123" s="22" t="s">
        <v>147</v>
      </c>
      <c r="C123" s="21" t="s">
        <v>280</v>
      </c>
      <c r="D123" s="14" t="s">
        <v>27</v>
      </c>
      <c r="E123" s="15">
        <v>46</v>
      </c>
      <c r="F123" s="15"/>
      <c r="G123" s="16"/>
      <c r="H123" s="17"/>
      <c r="I123" s="18">
        <f t="shared" si="86"/>
        <v>0</v>
      </c>
      <c r="J123" s="19">
        <f t="shared" si="87"/>
        <v>0</v>
      </c>
    </row>
    <row r="124" spans="2:10" x14ac:dyDescent="0.25">
      <c r="B124" s="22" t="s">
        <v>289</v>
      </c>
      <c r="C124" s="21" t="s">
        <v>286</v>
      </c>
      <c r="D124" s="14" t="s">
        <v>27</v>
      </c>
      <c r="E124" s="15">
        <v>1</v>
      </c>
      <c r="F124" s="15"/>
      <c r="G124" s="16"/>
      <c r="H124" s="17"/>
      <c r="I124" s="18">
        <f t="shared" ref="I124" si="88">H124+G124</f>
        <v>0</v>
      </c>
      <c r="J124" s="19">
        <f t="shared" ref="J124" si="89">I124*F124</f>
        <v>0</v>
      </c>
    </row>
    <row r="125" spans="2:10" x14ac:dyDescent="0.25">
      <c r="B125" s="22" t="s">
        <v>290</v>
      </c>
      <c r="C125" s="21" t="s">
        <v>288</v>
      </c>
      <c r="D125" s="14" t="s">
        <v>27</v>
      </c>
      <c r="E125" s="15">
        <v>32</v>
      </c>
      <c r="F125" s="15"/>
      <c r="G125" s="16"/>
      <c r="H125" s="17"/>
      <c r="I125" s="18">
        <f t="shared" ref="I125:I127" si="90">H125+G125</f>
        <v>0</v>
      </c>
      <c r="J125" s="19">
        <f t="shared" ref="J125:J127" si="91">I125*F125</f>
        <v>0</v>
      </c>
    </row>
    <row r="126" spans="2:10" x14ac:dyDescent="0.25">
      <c r="B126" s="22" t="s">
        <v>291</v>
      </c>
      <c r="C126" s="21" t="s">
        <v>287</v>
      </c>
      <c r="D126" s="14" t="s">
        <v>27</v>
      </c>
      <c r="E126" s="15">
        <v>3</v>
      </c>
      <c r="F126" s="15"/>
      <c r="G126" s="16"/>
      <c r="H126" s="17"/>
      <c r="I126" s="18">
        <f t="shared" si="90"/>
        <v>0</v>
      </c>
      <c r="J126" s="19">
        <f t="shared" si="91"/>
        <v>0</v>
      </c>
    </row>
    <row r="127" spans="2:10" ht="24" x14ac:dyDescent="0.25">
      <c r="B127" s="22" t="s">
        <v>292</v>
      </c>
      <c r="C127" s="21" t="s">
        <v>293</v>
      </c>
      <c r="D127" s="14" t="s">
        <v>27</v>
      </c>
      <c r="E127" s="15">
        <v>16</v>
      </c>
      <c r="F127" s="15"/>
      <c r="G127" s="16"/>
      <c r="H127" s="17"/>
      <c r="I127" s="18">
        <f t="shared" si="90"/>
        <v>0</v>
      </c>
      <c r="J127" s="19">
        <f t="shared" si="91"/>
        <v>0</v>
      </c>
    </row>
    <row r="128" spans="2:10" x14ac:dyDescent="0.25">
      <c r="B128" s="22" t="s">
        <v>340</v>
      </c>
      <c r="C128" s="21" t="s">
        <v>341</v>
      </c>
      <c r="D128" s="14" t="s">
        <v>27</v>
      </c>
      <c r="E128" s="15">
        <v>1</v>
      </c>
      <c r="F128" s="15"/>
      <c r="G128" s="16"/>
      <c r="H128" s="17"/>
      <c r="I128" s="18">
        <f t="shared" ref="I128" si="92">H128+G128</f>
        <v>0</v>
      </c>
      <c r="J128" s="19">
        <f t="shared" ref="J128" si="93">I128*F128</f>
        <v>0</v>
      </c>
    </row>
    <row r="129" spans="2:10" x14ac:dyDescent="0.25">
      <c r="B129" s="4">
        <v>13</v>
      </c>
      <c r="C129" s="7" t="s">
        <v>67</v>
      </c>
      <c r="D129" s="8"/>
      <c r="E129" s="8"/>
      <c r="F129" s="8"/>
      <c r="G129" s="9"/>
      <c r="H129" s="10"/>
      <c r="I129" s="11"/>
      <c r="J129" s="12">
        <f>SUM(J130:J131)</f>
        <v>0</v>
      </c>
    </row>
    <row r="130" spans="2:10" x14ac:dyDescent="0.25">
      <c r="B130" s="22" t="s">
        <v>65</v>
      </c>
      <c r="C130" s="23" t="s">
        <v>281</v>
      </c>
      <c r="D130" s="14" t="s">
        <v>25</v>
      </c>
      <c r="E130" s="15">
        <f>(13.28+8)*0.64</f>
        <v>13.619200000000001</v>
      </c>
      <c r="F130" s="15"/>
      <c r="G130" s="16"/>
      <c r="H130" s="17"/>
      <c r="I130" s="18">
        <f>H130+G130</f>
        <v>0</v>
      </c>
      <c r="J130" s="19">
        <f>I130*F130</f>
        <v>0</v>
      </c>
    </row>
    <row r="131" spans="2:10" x14ac:dyDescent="0.25">
      <c r="B131" s="22" t="s">
        <v>66</v>
      </c>
      <c r="C131" s="23" t="s">
        <v>282</v>
      </c>
      <c r="D131" s="14" t="s">
        <v>27</v>
      </c>
      <c r="E131" s="15">
        <v>2</v>
      </c>
      <c r="F131" s="15"/>
      <c r="G131" s="16"/>
      <c r="H131" s="17"/>
      <c r="I131" s="18">
        <f>H131+G131</f>
        <v>0</v>
      </c>
      <c r="J131" s="19">
        <f>I131*F131</f>
        <v>0</v>
      </c>
    </row>
    <row r="132" spans="2:10" x14ac:dyDescent="0.25">
      <c r="B132" s="4">
        <v>14</v>
      </c>
      <c r="C132" s="7" t="s">
        <v>70</v>
      </c>
      <c r="D132" s="8"/>
      <c r="E132" s="8"/>
      <c r="F132" s="8"/>
      <c r="G132" s="9"/>
      <c r="H132" s="10"/>
      <c r="I132" s="11"/>
      <c r="J132" s="12">
        <f>SUM(J133:J139)</f>
        <v>0</v>
      </c>
    </row>
    <row r="133" spans="2:10" x14ac:dyDescent="0.25">
      <c r="B133" s="22" t="s">
        <v>68</v>
      </c>
      <c r="C133" s="34" t="s">
        <v>165</v>
      </c>
      <c r="D133" s="14" t="s">
        <v>27</v>
      </c>
      <c r="E133" s="15">
        <v>1</v>
      </c>
      <c r="F133" s="15"/>
      <c r="G133" s="16"/>
      <c r="H133" s="17"/>
      <c r="I133" s="18">
        <f t="shared" ref="I133:I134" si="94">H133+G133</f>
        <v>0</v>
      </c>
      <c r="J133" s="19">
        <f t="shared" ref="J133:J135" si="95">I133*F133</f>
        <v>0</v>
      </c>
    </row>
    <row r="134" spans="2:10" x14ac:dyDescent="0.25">
      <c r="B134" s="22" t="s">
        <v>69</v>
      </c>
      <c r="C134" s="34" t="s">
        <v>283</v>
      </c>
      <c r="D134" s="14" t="s">
        <v>27</v>
      </c>
      <c r="E134" s="15">
        <v>2</v>
      </c>
      <c r="F134" s="15"/>
      <c r="G134" s="16"/>
      <c r="H134" s="17"/>
      <c r="I134" s="18">
        <f t="shared" si="94"/>
        <v>0</v>
      </c>
      <c r="J134" s="19">
        <f t="shared" si="95"/>
        <v>0</v>
      </c>
    </row>
    <row r="135" spans="2:10" x14ac:dyDescent="0.25">
      <c r="B135" s="22" t="s">
        <v>109</v>
      </c>
      <c r="C135" s="34" t="s">
        <v>284</v>
      </c>
      <c r="D135" s="14" t="s">
        <v>27</v>
      </c>
      <c r="E135" s="15">
        <v>60</v>
      </c>
      <c r="F135" s="15"/>
      <c r="G135" s="16"/>
      <c r="H135" s="17"/>
      <c r="I135" s="18">
        <f t="shared" ref="I135" si="96">H135+G135</f>
        <v>0</v>
      </c>
      <c r="J135" s="19">
        <f t="shared" si="95"/>
        <v>0</v>
      </c>
    </row>
    <row r="136" spans="2:10" x14ac:dyDescent="0.25">
      <c r="B136" s="22" t="s">
        <v>294</v>
      </c>
      <c r="C136" s="34" t="s">
        <v>285</v>
      </c>
      <c r="D136" s="14" t="s">
        <v>11</v>
      </c>
      <c r="E136" s="15">
        <v>1</v>
      </c>
      <c r="F136" s="15"/>
      <c r="G136" s="16"/>
      <c r="H136" s="17"/>
      <c r="I136" s="18">
        <f t="shared" ref="I136" si="97">H136+G136</f>
        <v>0</v>
      </c>
      <c r="J136" s="19">
        <f t="shared" ref="J136" si="98">I136*F136</f>
        <v>0</v>
      </c>
    </row>
    <row r="137" spans="2:10" x14ac:dyDescent="0.25">
      <c r="B137" s="22" t="s">
        <v>295</v>
      </c>
      <c r="C137" s="34" t="s">
        <v>120</v>
      </c>
      <c r="D137" s="14" t="s">
        <v>11</v>
      </c>
      <c r="E137" s="15">
        <v>1</v>
      </c>
      <c r="F137" s="15"/>
      <c r="G137" s="16"/>
      <c r="H137" s="17"/>
      <c r="I137" s="18">
        <f t="shared" ref="I137:I139" si="99">H137+G137</f>
        <v>0</v>
      </c>
      <c r="J137" s="19">
        <f t="shared" ref="J137:J139" si="100">I137*F137</f>
        <v>0</v>
      </c>
    </row>
    <row r="138" spans="2:10" x14ac:dyDescent="0.25">
      <c r="B138" s="22" t="s">
        <v>121</v>
      </c>
      <c r="C138" s="34" t="s">
        <v>297</v>
      </c>
      <c r="D138" s="14" t="s">
        <v>27</v>
      </c>
      <c r="E138" s="15">
        <v>4</v>
      </c>
      <c r="F138" s="15"/>
      <c r="G138" s="16"/>
      <c r="H138" s="17"/>
      <c r="I138" s="18">
        <f t="shared" ref="I138" si="101">H138+G138</f>
        <v>0</v>
      </c>
      <c r="J138" s="19">
        <f t="shared" ref="J138" si="102">I138*F138</f>
        <v>0</v>
      </c>
    </row>
    <row r="139" spans="2:10" x14ac:dyDescent="0.25">
      <c r="B139" s="22" t="s">
        <v>128</v>
      </c>
      <c r="C139" s="34" t="s">
        <v>296</v>
      </c>
      <c r="D139" s="14" t="s">
        <v>11</v>
      </c>
      <c r="E139" s="15">
        <v>1</v>
      </c>
      <c r="F139" s="15"/>
      <c r="G139" s="16"/>
      <c r="H139" s="17"/>
      <c r="I139" s="18">
        <f t="shared" si="99"/>
        <v>0</v>
      </c>
      <c r="J139" s="19">
        <f t="shared" si="100"/>
        <v>0</v>
      </c>
    </row>
    <row r="140" spans="2:10" x14ac:dyDescent="0.25">
      <c r="B140" s="4">
        <v>15</v>
      </c>
      <c r="C140" s="7" t="s">
        <v>110</v>
      </c>
      <c r="D140" s="8"/>
      <c r="E140" s="8"/>
      <c r="F140" s="8"/>
      <c r="G140" s="9"/>
      <c r="H140" s="10"/>
      <c r="I140" s="11"/>
      <c r="J140" s="12">
        <f>SUM(J141:J146)</f>
        <v>0</v>
      </c>
    </row>
    <row r="141" spans="2:10" x14ac:dyDescent="0.25">
      <c r="B141" s="22" t="s">
        <v>315</v>
      </c>
      <c r="C141" s="34" t="s">
        <v>158</v>
      </c>
      <c r="D141" s="14" t="s">
        <v>71</v>
      </c>
      <c r="E141" s="15">
        <v>1000</v>
      </c>
      <c r="F141" s="15"/>
      <c r="G141" s="16"/>
      <c r="H141" s="17"/>
      <c r="I141" s="18">
        <f t="shared" ref="I141:I143" si="103">H141+G141</f>
        <v>0</v>
      </c>
      <c r="J141" s="19">
        <f t="shared" ref="J141:J146" si="104">I141*F141</f>
        <v>0</v>
      </c>
    </row>
    <row r="142" spans="2:10" x14ac:dyDescent="0.25">
      <c r="B142" s="22" t="s">
        <v>316</v>
      </c>
      <c r="C142" s="34" t="s">
        <v>126</v>
      </c>
      <c r="D142" s="14" t="s">
        <v>27</v>
      </c>
      <c r="E142" s="15">
        <v>8</v>
      </c>
      <c r="F142" s="15"/>
      <c r="G142" s="16"/>
      <c r="H142" s="17"/>
      <c r="I142" s="18">
        <f t="shared" si="103"/>
        <v>0</v>
      </c>
      <c r="J142" s="19">
        <f t="shared" si="104"/>
        <v>0</v>
      </c>
    </row>
    <row r="143" spans="2:10" x14ac:dyDescent="0.25">
      <c r="B143" s="22" t="s">
        <v>317</v>
      </c>
      <c r="C143" s="34" t="s">
        <v>127</v>
      </c>
      <c r="D143" s="14" t="s">
        <v>27</v>
      </c>
      <c r="E143" s="15">
        <v>11</v>
      </c>
      <c r="F143" s="15"/>
      <c r="G143" s="16"/>
      <c r="H143" s="17"/>
      <c r="I143" s="18">
        <f t="shared" si="103"/>
        <v>0</v>
      </c>
      <c r="J143" s="19">
        <f t="shared" si="104"/>
        <v>0</v>
      </c>
    </row>
    <row r="144" spans="2:10" x14ac:dyDescent="0.25">
      <c r="B144" s="22" t="s">
        <v>318</v>
      </c>
      <c r="C144" s="34" t="s">
        <v>348</v>
      </c>
      <c r="D144" s="14" t="s">
        <v>299</v>
      </c>
      <c r="E144" s="15">
        <v>7</v>
      </c>
      <c r="F144" s="15"/>
      <c r="G144" s="16"/>
      <c r="H144" s="17"/>
      <c r="I144" s="18">
        <f t="shared" ref="I144" si="105">H144+G144</f>
        <v>0</v>
      </c>
      <c r="J144" s="19">
        <f t="shared" si="104"/>
        <v>0</v>
      </c>
    </row>
    <row r="145" spans="2:10" x14ac:dyDescent="0.25">
      <c r="B145" s="22" t="s">
        <v>319</v>
      </c>
      <c r="C145" s="34" t="s">
        <v>301</v>
      </c>
      <c r="D145" s="14" t="s">
        <v>11</v>
      </c>
      <c r="E145" s="15">
        <v>1</v>
      </c>
      <c r="F145" s="15"/>
      <c r="G145" s="16"/>
      <c r="H145" s="17"/>
      <c r="I145" s="18">
        <f t="shared" ref="I145" si="106">H145+G145</f>
        <v>0</v>
      </c>
      <c r="J145" s="19">
        <f t="shared" si="104"/>
        <v>0</v>
      </c>
    </row>
    <row r="146" spans="2:10" x14ac:dyDescent="0.25">
      <c r="B146" s="22" t="s">
        <v>320</v>
      </c>
      <c r="C146" s="34" t="s">
        <v>298</v>
      </c>
      <c r="D146" s="14" t="s">
        <v>299</v>
      </c>
      <c r="E146" s="15">
        <v>10</v>
      </c>
      <c r="F146" s="15"/>
      <c r="G146" s="16"/>
      <c r="H146" s="17"/>
      <c r="I146" s="18">
        <f t="shared" ref="I146" si="107">H146+G146</f>
        <v>0</v>
      </c>
      <c r="J146" s="19">
        <f t="shared" si="104"/>
        <v>0</v>
      </c>
    </row>
    <row r="147" spans="2:10" x14ac:dyDescent="0.25">
      <c r="B147" s="4">
        <v>16</v>
      </c>
      <c r="C147" s="7" t="s">
        <v>73</v>
      </c>
      <c r="D147" s="8"/>
      <c r="E147" s="8"/>
      <c r="F147" s="8"/>
      <c r="G147" s="9"/>
      <c r="H147" s="10"/>
      <c r="I147" s="11"/>
      <c r="J147" s="12">
        <f>SUM(J148:J172)</f>
        <v>0</v>
      </c>
    </row>
    <row r="148" spans="2:10" x14ac:dyDescent="0.25">
      <c r="B148" s="22" t="s">
        <v>112</v>
      </c>
      <c r="C148" s="23" t="s">
        <v>152</v>
      </c>
      <c r="D148" s="14" t="s">
        <v>27</v>
      </c>
      <c r="E148" s="15">
        <v>75</v>
      </c>
      <c r="F148" s="15"/>
      <c r="G148" s="16"/>
      <c r="H148" s="17"/>
      <c r="I148" s="18">
        <f t="shared" ref="I148:I155" si="108">H148+G148</f>
        <v>0</v>
      </c>
      <c r="J148" s="19">
        <f t="shared" ref="J148:J171" si="109">I148*F148</f>
        <v>0</v>
      </c>
    </row>
    <row r="149" spans="2:10" x14ac:dyDescent="0.25">
      <c r="B149" s="22" t="s">
        <v>113</v>
      </c>
      <c r="C149" s="23" t="s">
        <v>312</v>
      </c>
      <c r="D149" s="14" t="s">
        <v>27</v>
      </c>
      <c r="E149" s="15">
        <f>E163</f>
        <v>33</v>
      </c>
      <c r="F149" s="15"/>
      <c r="G149" s="16"/>
      <c r="H149" s="17"/>
      <c r="I149" s="18">
        <f t="shared" ref="I149" si="110">H149+G149</f>
        <v>0</v>
      </c>
      <c r="J149" s="19">
        <f t="shared" ref="J149" si="111">I149*F149</f>
        <v>0</v>
      </c>
    </row>
    <row r="150" spans="2:10" x14ac:dyDescent="0.25">
      <c r="B150" s="22" t="s">
        <v>114</v>
      </c>
      <c r="C150" s="23" t="s">
        <v>111</v>
      </c>
      <c r="D150" s="14" t="s">
        <v>27</v>
      </c>
      <c r="E150" s="15">
        <v>80</v>
      </c>
      <c r="F150" s="15"/>
      <c r="G150" s="16"/>
      <c r="H150" s="17"/>
      <c r="I150" s="18">
        <f t="shared" si="108"/>
        <v>0</v>
      </c>
      <c r="J150" s="19">
        <f t="shared" si="109"/>
        <v>0</v>
      </c>
    </row>
    <row r="151" spans="2:10" x14ac:dyDescent="0.25">
      <c r="B151" s="22" t="s">
        <v>300</v>
      </c>
      <c r="C151" s="23" t="s">
        <v>304</v>
      </c>
      <c r="D151" s="14" t="s">
        <v>27</v>
      </c>
      <c r="E151" s="15">
        <v>40</v>
      </c>
      <c r="F151" s="15"/>
      <c r="G151" s="16"/>
      <c r="H151" s="17"/>
      <c r="I151" s="18">
        <f t="shared" ref="I151" si="112">H151+G151</f>
        <v>0</v>
      </c>
      <c r="J151" s="19">
        <f t="shared" ref="J151" si="113">I151*F151</f>
        <v>0</v>
      </c>
    </row>
    <row r="152" spans="2:10" x14ac:dyDescent="0.25">
      <c r="B152" s="22" t="s">
        <v>302</v>
      </c>
      <c r="C152" s="23" t="s">
        <v>305</v>
      </c>
      <c r="D152" s="14" t="s">
        <v>42</v>
      </c>
      <c r="E152" s="15">
        <f>50.78+50.78+50+1.5</f>
        <v>153.06</v>
      </c>
      <c r="F152" s="15"/>
      <c r="G152" s="16"/>
      <c r="H152" s="17"/>
      <c r="I152" s="18">
        <f t="shared" ref="I152" si="114">H152+G152</f>
        <v>0</v>
      </c>
      <c r="J152" s="19">
        <f t="shared" ref="J152" si="115">I152*F152</f>
        <v>0</v>
      </c>
    </row>
    <row r="153" spans="2:10" x14ac:dyDescent="0.25">
      <c r="B153" s="22" t="s">
        <v>303</v>
      </c>
      <c r="C153" s="23" t="s">
        <v>345</v>
      </c>
      <c r="D153" s="14" t="s">
        <v>11</v>
      </c>
      <c r="E153" s="15">
        <v>1</v>
      </c>
      <c r="F153" s="15"/>
      <c r="G153" s="16"/>
      <c r="H153" s="17"/>
      <c r="I153" s="18">
        <f t="shared" si="108"/>
        <v>0</v>
      </c>
      <c r="J153" s="19">
        <f t="shared" si="109"/>
        <v>0</v>
      </c>
    </row>
    <row r="154" spans="2:10" x14ac:dyDescent="0.25">
      <c r="B154" s="22" t="s">
        <v>321</v>
      </c>
      <c r="C154" s="23" t="s">
        <v>306</v>
      </c>
      <c r="D154" s="14" t="s">
        <v>42</v>
      </c>
      <c r="E154" s="15">
        <f>11.18+3.85+11.18+2.83</f>
        <v>29.04</v>
      </c>
      <c r="F154" s="15"/>
      <c r="G154" s="16"/>
      <c r="H154" s="17"/>
      <c r="I154" s="18">
        <f t="shared" si="108"/>
        <v>0</v>
      </c>
      <c r="J154" s="19">
        <f t="shared" ref="J154:J155" si="116">I154*F154</f>
        <v>0</v>
      </c>
    </row>
    <row r="155" spans="2:10" x14ac:dyDescent="0.25">
      <c r="B155" s="22" t="s">
        <v>322</v>
      </c>
      <c r="C155" s="23" t="s">
        <v>159</v>
      </c>
      <c r="D155" s="14" t="s">
        <v>27</v>
      </c>
      <c r="E155" s="15">
        <v>27</v>
      </c>
      <c r="F155" s="15"/>
      <c r="G155" s="16"/>
      <c r="H155" s="17"/>
      <c r="I155" s="18">
        <f t="shared" si="108"/>
        <v>0</v>
      </c>
      <c r="J155" s="19">
        <f t="shared" si="116"/>
        <v>0</v>
      </c>
    </row>
    <row r="156" spans="2:10" x14ac:dyDescent="0.25">
      <c r="B156" s="22" t="s">
        <v>323</v>
      </c>
      <c r="C156" s="23" t="s">
        <v>74</v>
      </c>
      <c r="D156" s="14" t="s">
        <v>32</v>
      </c>
      <c r="E156" s="15">
        <v>12</v>
      </c>
      <c r="F156" s="15"/>
      <c r="G156" s="16"/>
      <c r="H156" s="17"/>
      <c r="I156" s="18">
        <f t="shared" ref="I156:I165" si="117">H156+G156</f>
        <v>0</v>
      </c>
      <c r="J156" s="19">
        <f t="shared" si="109"/>
        <v>0</v>
      </c>
    </row>
    <row r="157" spans="2:10" x14ac:dyDescent="0.25">
      <c r="B157" s="22" t="s">
        <v>324</v>
      </c>
      <c r="C157" s="23" t="s">
        <v>132</v>
      </c>
      <c r="D157" s="14" t="s">
        <v>27</v>
      </c>
      <c r="E157" s="15">
        <v>2</v>
      </c>
      <c r="F157" s="15"/>
      <c r="G157" s="16"/>
      <c r="H157" s="17"/>
      <c r="I157" s="18">
        <f>H157+G157</f>
        <v>0</v>
      </c>
      <c r="J157" s="19">
        <f t="shared" si="109"/>
        <v>0</v>
      </c>
    </row>
    <row r="158" spans="2:10" x14ac:dyDescent="0.25">
      <c r="B158" s="22" t="s">
        <v>325</v>
      </c>
      <c r="C158" s="23" t="s">
        <v>307</v>
      </c>
      <c r="D158" s="14" t="s">
        <v>27</v>
      </c>
      <c r="E158" s="15">
        <v>2</v>
      </c>
      <c r="F158" s="15"/>
      <c r="G158" s="16"/>
      <c r="H158" s="17"/>
      <c r="I158" s="18">
        <f>H158+G158</f>
        <v>0</v>
      </c>
      <c r="J158" s="19">
        <f t="shared" si="109"/>
        <v>0</v>
      </c>
    </row>
    <row r="159" spans="2:10" x14ac:dyDescent="0.25">
      <c r="B159" s="22" t="s">
        <v>326</v>
      </c>
      <c r="C159" s="23" t="s">
        <v>75</v>
      </c>
      <c r="D159" s="14" t="s">
        <v>27</v>
      </c>
      <c r="E159" s="15">
        <v>16</v>
      </c>
      <c r="F159" s="15"/>
      <c r="G159" s="16"/>
      <c r="H159" s="17"/>
      <c r="I159" s="18">
        <f>H159+G159</f>
        <v>0</v>
      </c>
      <c r="J159" s="19">
        <f t="shared" si="109"/>
        <v>0</v>
      </c>
    </row>
    <row r="160" spans="2:10" x14ac:dyDescent="0.25">
      <c r="B160" s="22" t="s">
        <v>327</v>
      </c>
      <c r="C160" s="23" t="s">
        <v>76</v>
      </c>
      <c r="D160" s="14" t="s">
        <v>27</v>
      </c>
      <c r="E160" s="15">
        <v>6</v>
      </c>
      <c r="F160" s="15"/>
      <c r="G160" s="16"/>
      <c r="H160" s="17"/>
      <c r="I160" s="18">
        <f>H160+G160</f>
        <v>0</v>
      </c>
      <c r="J160" s="19">
        <f t="shared" si="109"/>
        <v>0</v>
      </c>
    </row>
    <row r="161" spans="2:10" ht="15" customHeight="1" x14ac:dyDescent="0.25">
      <c r="B161" s="22" t="s">
        <v>328</v>
      </c>
      <c r="C161" s="23" t="s">
        <v>154</v>
      </c>
      <c r="D161" s="14" t="s">
        <v>27</v>
      </c>
      <c r="E161" s="15">
        <v>2</v>
      </c>
      <c r="F161" s="15"/>
      <c r="G161" s="16"/>
      <c r="H161" s="17"/>
      <c r="I161" s="18">
        <f t="shared" si="117"/>
        <v>0</v>
      </c>
      <c r="J161" s="19">
        <f t="shared" si="109"/>
        <v>0</v>
      </c>
    </row>
    <row r="162" spans="2:10" ht="15" customHeight="1" x14ac:dyDescent="0.25">
      <c r="B162" s="22" t="s">
        <v>329</v>
      </c>
      <c r="C162" s="23" t="s">
        <v>155</v>
      </c>
      <c r="D162" s="14" t="s">
        <v>27</v>
      </c>
      <c r="E162" s="15">
        <f>E159</f>
        <v>16</v>
      </c>
      <c r="F162" s="15"/>
      <c r="G162" s="16"/>
      <c r="H162" s="17"/>
      <c r="I162" s="18">
        <f t="shared" ref="I162" si="118">H162+G162</f>
        <v>0</v>
      </c>
      <c r="J162" s="19">
        <f t="shared" ref="J162" si="119">I162*F162</f>
        <v>0</v>
      </c>
    </row>
    <row r="163" spans="2:10" x14ac:dyDescent="0.25">
      <c r="B163" s="22" t="s">
        <v>330</v>
      </c>
      <c r="C163" s="23" t="s">
        <v>308</v>
      </c>
      <c r="D163" s="14" t="s">
        <v>27</v>
      </c>
      <c r="E163" s="15">
        <v>33</v>
      </c>
      <c r="F163" s="15"/>
      <c r="G163" s="16"/>
      <c r="H163" s="17"/>
      <c r="I163" s="18">
        <f t="shared" si="117"/>
        <v>0</v>
      </c>
      <c r="J163" s="19">
        <f t="shared" si="109"/>
        <v>0</v>
      </c>
    </row>
    <row r="164" spans="2:10" x14ac:dyDescent="0.25">
      <c r="B164" s="22" t="s">
        <v>331</v>
      </c>
      <c r="C164" s="23" t="s">
        <v>77</v>
      </c>
      <c r="D164" s="14" t="s">
        <v>27</v>
      </c>
      <c r="E164" s="15">
        <f>E158+E159</f>
        <v>18</v>
      </c>
      <c r="F164" s="15"/>
      <c r="G164" s="16"/>
      <c r="H164" s="17"/>
      <c r="I164" s="18">
        <f t="shared" si="117"/>
        <v>0</v>
      </c>
      <c r="J164" s="19">
        <f t="shared" si="109"/>
        <v>0</v>
      </c>
    </row>
    <row r="165" spans="2:10" x14ac:dyDescent="0.25">
      <c r="B165" s="22" t="s">
        <v>332</v>
      </c>
      <c r="C165" s="23" t="s">
        <v>78</v>
      </c>
      <c r="D165" s="14" t="s">
        <v>27</v>
      </c>
      <c r="E165" s="15">
        <f>E164</f>
        <v>18</v>
      </c>
      <c r="F165" s="15"/>
      <c r="G165" s="16"/>
      <c r="H165" s="17"/>
      <c r="I165" s="18">
        <f t="shared" si="117"/>
        <v>0</v>
      </c>
      <c r="J165" s="19">
        <f t="shared" si="109"/>
        <v>0</v>
      </c>
    </row>
    <row r="166" spans="2:10" x14ac:dyDescent="0.25">
      <c r="B166" s="22" t="s">
        <v>333</v>
      </c>
      <c r="C166" s="23" t="s">
        <v>153</v>
      </c>
      <c r="D166" s="14" t="s">
        <v>27</v>
      </c>
      <c r="E166" s="15">
        <f>E156+E157</f>
        <v>14</v>
      </c>
      <c r="F166" s="15"/>
      <c r="G166" s="16"/>
      <c r="H166" s="17"/>
      <c r="I166" s="18">
        <f t="shared" ref="I166:I168" si="120">H166+G166</f>
        <v>0</v>
      </c>
      <c r="J166" s="19">
        <f t="shared" ref="J166:J168" si="121">I166*F166</f>
        <v>0</v>
      </c>
    </row>
    <row r="167" spans="2:10" x14ac:dyDescent="0.25">
      <c r="B167" s="22" t="s">
        <v>334</v>
      </c>
      <c r="C167" s="23" t="s">
        <v>309</v>
      </c>
      <c r="D167" s="14" t="s">
        <v>27</v>
      </c>
      <c r="E167" s="15">
        <f>E166</f>
        <v>14</v>
      </c>
      <c r="F167" s="15"/>
      <c r="G167" s="16"/>
      <c r="H167" s="17"/>
      <c r="I167" s="18">
        <f t="shared" si="120"/>
        <v>0</v>
      </c>
      <c r="J167" s="19">
        <f t="shared" si="121"/>
        <v>0</v>
      </c>
    </row>
    <row r="168" spans="2:10" x14ac:dyDescent="0.25">
      <c r="B168" s="22" t="s">
        <v>335</v>
      </c>
      <c r="C168" s="23" t="s">
        <v>310</v>
      </c>
      <c r="D168" s="14" t="s">
        <v>27</v>
      </c>
      <c r="E168" s="15">
        <v>2</v>
      </c>
      <c r="F168" s="15"/>
      <c r="G168" s="16"/>
      <c r="H168" s="17"/>
      <c r="I168" s="18">
        <f t="shared" si="120"/>
        <v>0</v>
      </c>
      <c r="J168" s="19">
        <f t="shared" si="121"/>
        <v>0</v>
      </c>
    </row>
    <row r="169" spans="2:10" x14ac:dyDescent="0.25">
      <c r="B169" s="22" t="s">
        <v>336</v>
      </c>
      <c r="C169" s="23" t="s">
        <v>79</v>
      </c>
      <c r="D169" s="14" t="s">
        <v>27</v>
      </c>
      <c r="E169" s="15">
        <v>6</v>
      </c>
      <c r="F169" s="15"/>
      <c r="G169" s="16"/>
      <c r="H169" s="17"/>
      <c r="I169" s="18">
        <f>H169+G169</f>
        <v>0</v>
      </c>
      <c r="J169" s="19">
        <f t="shared" si="109"/>
        <v>0</v>
      </c>
    </row>
    <row r="170" spans="2:10" x14ac:dyDescent="0.25">
      <c r="B170" s="22" t="s">
        <v>337</v>
      </c>
      <c r="C170" s="23" t="s">
        <v>80</v>
      </c>
      <c r="D170" s="14" t="s">
        <v>27</v>
      </c>
      <c r="E170" s="15">
        <v>4</v>
      </c>
      <c r="F170" s="15"/>
      <c r="G170" s="16"/>
      <c r="H170" s="17"/>
      <c r="I170" s="18">
        <f>H170+G170</f>
        <v>0</v>
      </c>
      <c r="J170" s="19">
        <f t="shared" si="109"/>
        <v>0</v>
      </c>
    </row>
    <row r="171" spans="2:10" x14ac:dyDescent="0.25">
      <c r="B171" s="22" t="s">
        <v>338</v>
      </c>
      <c r="C171" s="23" t="s">
        <v>81</v>
      </c>
      <c r="D171" s="14" t="s">
        <v>27</v>
      </c>
      <c r="E171" s="15">
        <v>6</v>
      </c>
      <c r="F171" s="15"/>
      <c r="G171" s="16"/>
      <c r="H171" s="17"/>
      <c r="I171" s="18">
        <f>H171+G171</f>
        <v>0</v>
      </c>
      <c r="J171" s="19">
        <f t="shared" si="109"/>
        <v>0</v>
      </c>
    </row>
    <row r="172" spans="2:10" x14ac:dyDescent="0.25">
      <c r="B172" s="22" t="s">
        <v>339</v>
      </c>
      <c r="C172" s="23" t="s">
        <v>311</v>
      </c>
      <c r="D172" s="14" t="s">
        <v>27</v>
      </c>
      <c r="E172" s="15">
        <v>45</v>
      </c>
      <c r="F172" s="15"/>
      <c r="G172" s="16"/>
      <c r="H172" s="17"/>
      <c r="I172" s="18">
        <f>H172+G172</f>
        <v>0</v>
      </c>
      <c r="J172" s="19">
        <f t="shared" ref="J172" si="122">I172*F172</f>
        <v>0</v>
      </c>
    </row>
    <row r="173" spans="2:10" x14ac:dyDescent="0.25">
      <c r="B173" s="4">
        <v>17</v>
      </c>
      <c r="C173" s="7" t="s">
        <v>129</v>
      </c>
      <c r="D173" s="8"/>
      <c r="E173" s="8"/>
      <c r="F173" s="8"/>
      <c r="G173" s="9"/>
      <c r="H173" s="10"/>
      <c r="I173" s="11"/>
      <c r="J173" s="12">
        <f>SUM(J174:J175)</f>
        <v>0</v>
      </c>
    </row>
    <row r="174" spans="2:10" x14ac:dyDescent="0.25">
      <c r="B174" s="22" t="s">
        <v>72</v>
      </c>
      <c r="C174" s="23" t="s">
        <v>313</v>
      </c>
      <c r="D174" s="14" t="s">
        <v>11</v>
      </c>
      <c r="E174" s="15">
        <v>1</v>
      </c>
      <c r="F174" s="15"/>
      <c r="G174" s="16"/>
      <c r="H174" s="17"/>
      <c r="I174" s="18">
        <f t="shared" ref="I174" si="123">H174+G174</f>
        <v>0</v>
      </c>
      <c r="J174" s="19">
        <f t="shared" ref="J174" si="124">I174*F174</f>
        <v>0</v>
      </c>
    </row>
    <row r="175" spans="2:10" x14ac:dyDescent="0.25">
      <c r="B175" s="22" t="s">
        <v>347</v>
      </c>
      <c r="C175" s="23" t="s">
        <v>346</v>
      </c>
      <c r="D175" s="14" t="s">
        <v>11</v>
      </c>
      <c r="E175" s="15">
        <v>1</v>
      </c>
      <c r="F175" s="15"/>
      <c r="G175" s="16"/>
      <c r="H175" s="17"/>
      <c r="I175" s="18">
        <f t="shared" ref="I175" si="125">H175+G175</f>
        <v>0</v>
      </c>
      <c r="J175" s="19">
        <f t="shared" ref="J175" si="126">I175*F175</f>
        <v>0</v>
      </c>
    </row>
    <row r="176" spans="2:10" x14ac:dyDescent="0.25">
      <c r="B176" s="4">
        <v>18</v>
      </c>
      <c r="C176" s="7" t="s">
        <v>162</v>
      </c>
      <c r="D176" s="8"/>
      <c r="E176" s="8"/>
      <c r="F176" s="8"/>
      <c r="G176" s="9"/>
      <c r="H176" s="10"/>
      <c r="I176" s="11"/>
      <c r="J176" s="12">
        <f>SUM(J177:J178)</f>
        <v>0</v>
      </c>
    </row>
    <row r="177" spans="2:10" x14ac:dyDescent="0.25">
      <c r="B177" s="13" t="s">
        <v>130</v>
      </c>
      <c r="C177" s="21" t="s">
        <v>161</v>
      </c>
      <c r="D177" s="14" t="s">
        <v>11</v>
      </c>
      <c r="E177" s="17">
        <v>1</v>
      </c>
      <c r="F177" s="17"/>
      <c r="G177" s="16"/>
      <c r="H177" s="17"/>
      <c r="I177" s="18">
        <f>H177+G177</f>
        <v>0</v>
      </c>
      <c r="J177" s="19">
        <f>I177*F177</f>
        <v>0</v>
      </c>
    </row>
    <row r="178" spans="2:10" x14ac:dyDescent="0.25">
      <c r="B178" s="13" t="s">
        <v>131</v>
      </c>
      <c r="C178" s="23" t="s">
        <v>314</v>
      </c>
      <c r="D178" s="14" t="s">
        <v>11</v>
      </c>
      <c r="E178" s="17">
        <v>1</v>
      </c>
      <c r="F178" s="17"/>
      <c r="G178" s="16"/>
      <c r="H178" s="17"/>
      <c r="I178" s="18">
        <f>H178+G178</f>
        <v>0</v>
      </c>
      <c r="J178" s="19">
        <f>I178*F178</f>
        <v>0</v>
      </c>
    </row>
    <row r="179" spans="2:10" x14ac:dyDescent="0.25">
      <c r="B179" s="4">
        <v>19</v>
      </c>
      <c r="C179" s="7" t="s">
        <v>160</v>
      </c>
      <c r="D179" s="8"/>
      <c r="E179" s="8"/>
      <c r="F179" s="8"/>
      <c r="G179" s="9"/>
      <c r="H179" s="10"/>
      <c r="I179" s="11"/>
      <c r="J179" s="12">
        <f>SUM(J180:J181)</f>
        <v>0</v>
      </c>
    </row>
    <row r="180" spans="2:10" x14ac:dyDescent="0.25">
      <c r="B180" s="13" t="s">
        <v>144</v>
      </c>
      <c r="C180" s="24" t="s">
        <v>82</v>
      </c>
      <c r="D180" s="14" t="s">
        <v>83</v>
      </c>
      <c r="E180" s="15">
        <v>6</v>
      </c>
      <c r="F180" s="15"/>
      <c r="G180" s="16"/>
      <c r="H180" s="17"/>
      <c r="I180" s="18">
        <f>H180+G180</f>
        <v>0</v>
      </c>
      <c r="J180" s="19">
        <f>I180*F180</f>
        <v>0</v>
      </c>
    </row>
    <row r="181" spans="2:10" x14ac:dyDescent="0.25">
      <c r="B181" s="13" t="s">
        <v>145</v>
      </c>
      <c r="C181" s="21" t="s">
        <v>84</v>
      </c>
      <c r="D181" s="14" t="s">
        <v>11</v>
      </c>
      <c r="E181" s="17">
        <v>1</v>
      </c>
      <c r="F181" s="17"/>
      <c r="G181" s="16"/>
      <c r="H181" s="17"/>
      <c r="I181" s="18">
        <f>H181+G181</f>
        <v>0</v>
      </c>
      <c r="J181" s="19">
        <f>I181*F181</f>
        <v>0</v>
      </c>
    </row>
    <row r="182" spans="2:10" x14ac:dyDescent="0.25">
      <c r="B182" s="4">
        <v>20</v>
      </c>
      <c r="C182" s="7" t="s">
        <v>119</v>
      </c>
      <c r="D182" s="8"/>
      <c r="E182" s="8"/>
      <c r="F182" s="8"/>
      <c r="G182" s="9"/>
      <c r="H182" s="10"/>
      <c r="I182" s="11"/>
      <c r="J182" s="12">
        <f>SUM(J183:J189)</f>
        <v>0</v>
      </c>
    </row>
    <row r="183" spans="2:10" x14ac:dyDescent="0.25">
      <c r="B183" s="22"/>
      <c r="C183" s="23"/>
      <c r="D183" s="14"/>
      <c r="E183" s="15"/>
      <c r="F183" s="15"/>
      <c r="G183" s="16"/>
      <c r="H183" s="17"/>
      <c r="I183" s="18"/>
      <c r="J183" s="19"/>
    </row>
    <row r="184" spans="2:10" x14ac:dyDescent="0.25">
      <c r="B184" s="22"/>
      <c r="C184" s="23"/>
      <c r="D184" s="14"/>
      <c r="E184" s="15"/>
      <c r="F184" s="15"/>
      <c r="G184" s="16"/>
      <c r="H184" s="17"/>
      <c r="I184" s="18"/>
      <c r="J184" s="19"/>
    </row>
    <row r="185" spans="2:10" x14ac:dyDescent="0.25">
      <c r="B185" s="22"/>
      <c r="C185" s="23"/>
      <c r="D185" s="14"/>
      <c r="E185" s="15"/>
      <c r="F185" s="15"/>
      <c r="G185" s="16"/>
      <c r="H185" s="17"/>
      <c r="I185" s="18"/>
      <c r="J185" s="19"/>
    </row>
    <row r="186" spans="2:10" x14ac:dyDescent="0.25">
      <c r="B186" s="22"/>
      <c r="C186" s="23"/>
      <c r="D186" s="14"/>
      <c r="E186" s="15"/>
      <c r="F186" s="15"/>
      <c r="G186" s="16"/>
      <c r="H186" s="17"/>
      <c r="I186" s="18"/>
      <c r="J186" s="19"/>
    </row>
    <row r="187" spans="2:10" x14ac:dyDescent="0.25">
      <c r="B187" s="22"/>
      <c r="C187" s="23"/>
      <c r="D187" s="14"/>
      <c r="E187" s="15"/>
      <c r="F187" s="15"/>
      <c r="G187" s="16"/>
      <c r="H187" s="17"/>
      <c r="I187" s="18"/>
      <c r="J187" s="19"/>
    </row>
    <row r="188" spans="2:10" x14ac:dyDescent="0.25">
      <c r="B188" s="22"/>
      <c r="C188" s="23"/>
      <c r="D188" s="14"/>
      <c r="E188" s="15"/>
      <c r="F188" s="15"/>
      <c r="G188" s="16"/>
      <c r="H188" s="17"/>
      <c r="I188" s="18"/>
      <c r="J188" s="19"/>
    </row>
    <row r="189" spans="2:10" x14ac:dyDescent="0.25">
      <c r="B189" s="22"/>
      <c r="C189" s="23"/>
      <c r="D189" s="14"/>
      <c r="E189" s="15"/>
      <c r="F189" s="15"/>
      <c r="G189" s="16"/>
      <c r="H189" s="17"/>
      <c r="I189" s="18"/>
      <c r="J189" s="19"/>
    </row>
    <row r="190" spans="2:10" x14ac:dyDescent="0.25">
      <c r="B190" s="25"/>
      <c r="C190" s="26" t="s">
        <v>85</v>
      </c>
      <c r="D190" s="8"/>
      <c r="E190" s="8"/>
      <c r="F190" s="8"/>
      <c r="G190" s="27"/>
      <c r="H190" s="28"/>
      <c r="I190" s="29"/>
      <c r="J190" s="30">
        <f>SUM(J9:J189)/2</f>
        <v>0</v>
      </c>
    </row>
    <row r="193" spans="3:10" ht="13.8" x14ac:dyDescent="0.3">
      <c r="C193" s="37" t="s">
        <v>247</v>
      </c>
    </row>
    <row r="194" spans="3:10" ht="13.95" customHeight="1" x14ac:dyDescent="0.25">
      <c r="C194" s="38" t="s">
        <v>350</v>
      </c>
      <c r="D194" s="38"/>
      <c r="E194" s="38"/>
      <c r="F194" s="38"/>
      <c r="G194" s="38"/>
      <c r="H194" s="38"/>
      <c r="I194" s="38"/>
      <c r="J194" s="38"/>
    </row>
    <row r="195" spans="3:10" x14ac:dyDescent="0.25">
      <c r="C195" s="38"/>
      <c r="D195" s="38"/>
      <c r="E195" s="38"/>
      <c r="F195" s="38"/>
      <c r="G195" s="38"/>
      <c r="H195" s="38"/>
      <c r="I195" s="38"/>
      <c r="J195" s="38"/>
    </row>
    <row r="196" spans="3:10" ht="12" customHeight="1" x14ac:dyDescent="0.25">
      <c r="C196" s="38" t="s">
        <v>351</v>
      </c>
      <c r="D196" s="38"/>
      <c r="E196" s="38"/>
      <c r="F196" s="38"/>
      <c r="G196" s="38"/>
      <c r="H196" s="38"/>
      <c r="I196" s="38"/>
      <c r="J196" s="38"/>
    </row>
    <row r="197" spans="3:10" ht="12" customHeight="1" x14ac:dyDescent="0.25">
      <c r="C197" s="38" t="s">
        <v>248</v>
      </c>
      <c r="D197" s="38"/>
      <c r="E197" s="38"/>
      <c r="F197" s="38"/>
      <c r="G197" s="38"/>
      <c r="H197" s="38"/>
      <c r="I197" s="38"/>
      <c r="J197" s="38"/>
    </row>
  </sheetData>
  <mergeCells count="12">
    <mergeCell ref="C194:J195"/>
    <mergeCell ref="C196:J196"/>
    <mergeCell ref="C197:J197"/>
    <mergeCell ref="I6:I7"/>
    <mergeCell ref="J6:J7"/>
    <mergeCell ref="B8:F8"/>
    <mergeCell ref="B6:B7"/>
    <mergeCell ref="C6:C7"/>
    <mergeCell ref="D6:D7"/>
    <mergeCell ref="F6:F7"/>
    <mergeCell ref="G6:H6"/>
    <mergeCell ref="E6:E7"/>
  </mergeCells>
  <phoneticPr fontId="3" type="noConversion"/>
  <pageMargins left="0.511811024" right="0.511811024" top="0.78740157499999996" bottom="0.78740157499999996" header="0.31496062000000002" footer="0.31496062000000002"/>
  <pageSetup paperSize="9" scale="47" orientation="portrait" r:id="rId1"/>
  <ignoredErrors>
    <ignoredError sqref="J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CIVIL PISCINA</vt:lpstr>
      <vt:lpstr>'PLANILHA CIVIL PISCINA'!Area_de_impressao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Dos Santos Vicente</dc:creator>
  <cp:lastModifiedBy>Tatiana Dos Santos Vicente</cp:lastModifiedBy>
  <cp:lastPrinted>2023-06-06T16:33:04Z</cp:lastPrinted>
  <dcterms:created xsi:type="dcterms:W3CDTF">2023-05-04T19:19:17Z</dcterms:created>
  <dcterms:modified xsi:type="dcterms:W3CDTF">2024-03-13T20:54:34Z</dcterms:modified>
</cp:coreProperties>
</file>